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200" windowHeight="10995" activeTab="3"/>
  </bookViews>
  <sheets>
    <sheet name="Info extract Fin Statements" sheetId="1" r:id="rId1"/>
    <sheet name="Acquisition Analysis" sheetId="2" r:id="rId2"/>
    <sheet name="Invest in Subsidiaries (a)" sheetId="3" r:id="rId3"/>
    <sheet name="Cons Journal (b)" sheetId="4" r:id="rId4"/>
    <sheet name="Cons Worksheet (c)" sheetId="5" r:id="rId5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5" l="1"/>
  <c r="F24" i="5"/>
  <c r="D17" i="5" l="1"/>
  <c r="C13" i="5"/>
  <c r="C17" i="5" s="1"/>
  <c r="E7" i="5"/>
  <c r="H11" i="5"/>
  <c r="F6" i="5"/>
  <c r="H21" i="5"/>
  <c r="H9" i="5"/>
  <c r="H8" i="5"/>
  <c r="F15" i="5"/>
  <c r="H7" i="5"/>
  <c r="F22" i="5"/>
  <c r="F5" i="5"/>
  <c r="H10" i="5"/>
  <c r="F23" i="5"/>
  <c r="I23" i="5" s="1"/>
  <c r="H20" i="5"/>
  <c r="C22" i="5"/>
  <c r="I22" i="5" s="1"/>
  <c r="C21" i="5"/>
  <c r="I21" i="5" s="1"/>
  <c r="C20" i="5"/>
  <c r="I20" i="5" s="1"/>
  <c r="E10" i="5"/>
  <c r="D10" i="5"/>
  <c r="C10" i="5"/>
  <c r="I10" i="5" s="1"/>
  <c r="F7" i="5"/>
  <c r="F16" i="5"/>
  <c r="F14" i="5"/>
  <c r="E13" i="5"/>
  <c r="E17" i="5" s="1"/>
  <c r="E16" i="5"/>
  <c r="E14" i="5"/>
  <c r="D13" i="5"/>
  <c r="D7" i="5" s="1"/>
  <c r="D16" i="5"/>
  <c r="D14" i="5"/>
  <c r="C16" i="5"/>
  <c r="I16" i="5" s="1"/>
  <c r="C14" i="5"/>
  <c r="I14" i="5" s="1"/>
  <c r="E5" i="5"/>
  <c r="D5" i="5"/>
  <c r="I5" i="5" s="1"/>
  <c r="C5" i="5"/>
  <c r="F51" i="4"/>
  <c r="E50" i="4"/>
  <c r="F45" i="4"/>
  <c r="F46" i="4"/>
  <c r="E43" i="4"/>
  <c r="F44" i="4"/>
  <c r="F40" i="4"/>
  <c r="F36" i="4"/>
  <c r="E35" i="4"/>
  <c r="E31" i="4"/>
  <c r="E30" i="4"/>
  <c r="F31" i="4" s="1"/>
  <c r="D22" i="4" l="1"/>
  <c r="D20" i="4"/>
  <c r="D21" i="4"/>
  <c r="E22" i="4" s="1"/>
  <c r="E6" i="4" s="1"/>
  <c r="E23" i="4"/>
  <c r="E7" i="4" s="1"/>
  <c r="D19" i="4"/>
  <c r="E20" i="4" s="1"/>
  <c r="E5" i="4" s="1"/>
  <c r="E15" i="4"/>
  <c r="E14" i="4"/>
  <c r="F14" i="3"/>
  <c r="F12" i="3"/>
  <c r="E10" i="3"/>
  <c r="F7" i="3"/>
  <c r="E6" i="3"/>
  <c r="E5" i="3"/>
  <c r="F23" i="4" l="1"/>
  <c r="F25" i="4" s="1"/>
  <c r="F15" i="4"/>
  <c r="F9" i="4" s="1"/>
  <c r="E8" i="4" s="1"/>
  <c r="F26" i="4" l="1"/>
  <c r="E42" i="2" l="1"/>
  <c r="E41" i="2"/>
  <c r="E40" i="2"/>
  <c r="F42" i="2" s="1"/>
  <c r="F44" i="2" s="1"/>
  <c r="F45" i="2" s="1"/>
  <c r="F30" i="2"/>
  <c r="E27" i="2"/>
  <c r="E26" i="2"/>
  <c r="E25" i="2"/>
  <c r="F22" i="2"/>
  <c r="E22" i="2"/>
  <c r="F27" i="2"/>
  <c r="F29" i="2" s="1"/>
  <c r="E9" i="1"/>
  <c r="F9" i="1"/>
  <c r="D9" i="1"/>
  <c r="C7" i="5"/>
  <c r="I7" i="5" s="1"/>
  <c r="I13" i="5" s="1"/>
  <c r="I17" i="5" s="1"/>
</calcChain>
</file>

<file path=xl/sharedStrings.xml><?xml version="1.0" encoding="utf-8"?>
<sst xmlns="http://schemas.openxmlformats.org/spreadsheetml/2006/main" count="194" uniqueCount="107">
  <si>
    <t>Shareholders' equity</t>
  </si>
  <si>
    <t>Issued capital</t>
  </si>
  <si>
    <t>Retained earnings</t>
  </si>
  <si>
    <t>Total equity</t>
  </si>
  <si>
    <t>Profit for the year</t>
  </si>
  <si>
    <t>Dividends paid</t>
  </si>
  <si>
    <t>Extracts from Financial Statements for the year ended 30 June 20X8</t>
  </si>
  <si>
    <t>Statement of Financial Position as at 30 June 20X8</t>
  </si>
  <si>
    <t>Mariza Ltd</t>
  </si>
  <si>
    <t>Terra Ltd</t>
  </si>
  <si>
    <t>Lisboa Ltd</t>
  </si>
  <si>
    <t>General reserve</t>
  </si>
  <si>
    <t>Statement of Changes in Equity for the year ended 30 June 20X8</t>
  </si>
  <si>
    <t>Additional information</t>
  </si>
  <si>
    <t xml:space="preserve">(a) </t>
    <phoneticPr fontId="0" type="noConversion"/>
  </si>
  <si>
    <t xml:space="preserve">(b) </t>
    <phoneticPr fontId="0" type="noConversion"/>
  </si>
  <si>
    <t xml:space="preserve">(c) </t>
  </si>
  <si>
    <t xml:space="preserve">(d) </t>
  </si>
  <si>
    <t xml:space="preserve">(e) </t>
  </si>
  <si>
    <t>$</t>
  </si>
  <si>
    <t>Less fair value of identifiable net assets of Teresa Ltd</t>
  </si>
  <si>
    <t>Recorded value of equity (equals carrying amount of identifiable net assets)</t>
  </si>
  <si>
    <t>Add/subtract fair value adjustments to identifiable net assets</t>
  </si>
  <si>
    <t xml:space="preserve">Goodwill: cost of acquisition &gt; fair value of identifiable net assets </t>
  </si>
  <si>
    <t>On 1 July 20X2, Mariza Ltd acquired 100% of the shares of Terra Ltd for $7,000,000, cum-dividend.</t>
  </si>
  <si>
    <t>On 1 July 20X5, Mariza Ltd acquired 100% of the shares of Lisboa Ltd for $2,000,000.</t>
  </si>
  <si>
    <t>On their respective acquisition dates, the subsidiaries' assets and liabilities were recorded at their fair values.</t>
  </si>
  <si>
    <t>On their respective acquisition dates, the shareholders' equity of each subsidiary was as follows:</t>
  </si>
  <si>
    <t>1/7/20X2</t>
  </si>
  <si>
    <t>1/7/20X5</t>
  </si>
  <si>
    <t>Retained earnings (accumulated losses)</t>
  </si>
  <si>
    <t>Dividend payable</t>
  </si>
  <si>
    <t xml:space="preserve">On 1 March 20X4, Terra Ltd issued bonus shares funded from its pre-acquisition general reserve. </t>
  </si>
  <si>
    <t>On 30 June 20X6, Mariza Ltd recognised an impairment loss of $300,000 relating to its investment in Lisboa Ltd.</t>
  </si>
  <si>
    <t xml:space="preserve">(f) </t>
  </si>
  <si>
    <t>Acquisition analysis: Investment in Terra Ltd</t>
  </si>
  <si>
    <t>Cost of acquisition of investment in Terra Ltd</t>
  </si>
  <si>
    <t>Fair value of purchase consideration for 100% of Terra Ltd’s equity</t>
  </si>
  <si>
    <t>Less dividend receivable from Terra Ltd at acquisition date</t>
  </si>
  <si>
    <t>Acquisition analysis: Investment in Lisboa Ltd</t>
  </si>
  <si>
    <t>Cost of acquisition of investment in Lisboa Ltd</t>
  </si>
  <si>
    <t>Fair value of purchase consideration for 100% of Lisboa Ltd’s equity</t>
  </si>
  <si>
    <t>Fair value of identifiable net assets of Terra Ltd acquired</t>
  </si>
  <si>
    <t>Fair value of identifiable net assets of Lisboa Ltd acquired</t>
  </si>
  <si>
    <t>Gain on bargain purchase: cost of acquisition &lt; fair value of identifiable net assets</t>
  </si>
  <si>
    <r>
      <t xml:space="preserve">Fair value of purchase consideration for 100% of Terra Ltd’s, </t>
    </r>
    <r>
      <rPr>
        <i/>
        <sz val="11"/>
        <color theme="1"/>
        <rFont val="Times New Roman"/>
        <family val="1"/>
      </rPr>
      <t>(equity and dividend payable)</t>
    </r>
  </si>
  <si>
    <t>Carrying amount of investment in subsidiaries asset at 30 June 20X8</t>
  </si>
  <si>
    <t>Carrying amount of investment in Terra Ltd</t>
  </si>
  <si>
    <t>Carrying amount of investment in Terra Ltd at 30 June 20X8</t>
  </si>
  <si>
    <t>Carrying amount of investment in Lisboa Ltd</t>
  </si>
  <si>
    <r>
      <t>Less</t>
    </r>
    <r>
      <rPr>
        <sz val="11"/>
        <color theme="1"/>
        <rFont val="Times New Roman"/>
        <family val="1"/>
      </rPr>
      <t xml:space="preserve"> accumulated impairment loss – investment in Lisboa Ltd</t>
    </r>
  </si>
  <si>
    <r>
      <rPr>
        <i/>
        <sz val="11"/>
        <color theme="1"/>
        <rFont val="Times New Roman"/>
        <family val="1"/>
      </rPr>
      <t>Less</t>
    </r>
    <r>
      <rPr>
        <sz val="11"/>
        <color theme="1"/>
        <rFont val="Times New Roman"/>
        <family val="1"/>
      </rPr>
      <t xml:space="preserve"> dividend receivable by Mariza Ltd from Terra Ltd at acquisition date</t>
    </r>
  </si>
  <si>
    <t>Carrying amount of investment in Lisboa Ltd at 30 June 20X8</t>
  </si>
  <si>
    <t>Carrying amount of investment in subsidiaries as at 30 June 20X8</t>
  </si>
  <si>
    <t>Dr.</t>
  </si>
  <si>
    <t>Cr.</t>
  </si>
  <si>
    <t xml:space="preserve">(a) </t>
  </si>
  <si>
    <t xml:space="preserve">(b) </t>
  </si>
  <si>
    <t>Elimination of Mariza Ltd's investment in subsidiary asset against the pre-acquisition equity of Terra Ltd acquired at 1 July 20X2, and recognition of goodwill</t>
  </si>
  <si>
    <r>
      <rPr>
        <i/>
        <sz val="11"/>
        <color theme="1"/>
        <rFont val="Times New Roman"/>
        <family val="1"/>
      </rPr>
      <t>Add</t>
    </r>
    <r>
      <rPr>
        <sz val="11"/>
        <color theme="1"/>
        <rFont val="Times New Roman"/>
        <family val="1"/>
      </rPr>
      <t xml:space="preserve">  Pre-acquision general reserve used to fund bonus share issue on 1 March 2004</t>
    </r>
  </si>
  <si>
    <r>
      <rPr>
        <i/>
        <sz val="11"/>
        <color theme="1"/>
        <rFont val="Times New Roman"/>
        <family val="1"/>
      </rPr>
      <t>Less</t>
    </r>
    <r>
      <rPr>
        <sz val="11"/>
        <color theme="1"/>
        <rFont val="Times New Roman"/>
        <family val="1"/>
      </rPr>
      <t xml:space="preserve">  Pre-acquision general reserve used to fund bonus share issue on 1 March 2004</t>
    </r>
  </si>
  <si>
    <t>Note</t>
  </si>
  <si>
    <t>Pre-acquision general reserve used by Terra Ltd to fund bonus share issue on 1 March 2004</t>
  </si>
  <si>
    <t>General Reserve at acquision date, 1 July 20X2</t>
  </si>
  <si>
    <t>General Reserve at 30 June 20X8</t>
  </si>
  <si>
    <t xml:space="preserve">Assume that the only change in Terra Ltd's general reserve between acquisition date, 1 July 20X2, and 30 June 20X8 was  issue of bonus shares funded from Terra Ltd's pre-acquisition general reserve on 1 March 20X4. </t>
  </si>
  <si>
    <t xml:space="preserve">Dr </t>
  </si>
  <si>
    <t>Goodwill</t>
  </si>
  <si>
    <t xml:space="preserve"> Cr </t>
  </si>
  <si>
    <t>Investment in Teresa Ltd</t>
  </si>
  <si>
    <t>Dividend revenue</t>
  </si>
  <si>
    <t>Dividend paid</t>
  </si>
  <si>
    <t>Elimination of intragroup dividend paid by Terra Ltd to Mariza Ltd</t>
  </si>
  <si>
    <t>Reversal of impairment loss recognised by Mariza Ltd in a previous reporting period (20X5-20X6) relating to its investment in Lisboa Ltd</t>
  </si>
  <si>
    <t>Retained earnings 1 July 20X7</t>
  </si>
  <si>
    <t>Consolidation worksheet journal entries for consolidation at 30 June 20X8</t>
  </si>
  <si>
    <t>Accumulated impairment losses - Investment in Lisboa Ltd</t>
  </si>
  <si>
    <t>Elimination of Mariza Ltd's investment in subsidiary asset against the pre-acquisition equity of Lisboa Ltd acquired at acquisition date, 1 July 20X2, and recognition of gain on bargain purchase</t>
  </si>
  <si>
    <t>Investment in Lisboa Ltd</t>
  </si>
  <si>
    <t>Retained earnings 1 July 20X7 (accumulated losses)</t>
  </si>
  <si>
    <t>Retained earnings 1 July 20X7*</t>
  </si>
  <si>
    <t>* In subsequent reporting periods following acquisition, the gain on bargain purchase must be included in the opening balance of retained earnings of the group because the gain occurred in a prior reporting period</t>
  </si>
  <si>
    <t>Elimination of intragroup dividend paid by Lisboa Ltd to Mariza Ltd</t>
  </si>
  <si>
    <t>Financial statements</t>
  </si>
  <si>
    <t>Consolidation adjustments</t>
  </si>
  <si>
    <t>Group</t>
  </si>
  <si>
    <t>Debit</t>
  </si>
  <si>
    <t>Ref</t>
  </si>
  <si>
    <t>Credit</t>
  </si>
  <si>
    <t>Consolidated</t>
  </si>
  <si>
    <t>Mariza Ltd Group Consolidation Worksheet at 30 June 20X8</t>
  </si>
  <si>
    <t>a</t>
  </si>
  <si>
    <t>Retained earnings 30 June 20X8</t>
  </si>
  <si>
    <t>Assets</t>
  </si>
  <si>
    <t>b</t>
  </si>
  <si>
    <t>* Retained earnings 1/7/20X7 = Retained earnings-30/6/20X8 + Dividends paid - Profit for the period</t>
  </si>
  <si>
    <t>Profit for the year#</t>
  </si>
  <si>
    <t># The profit of Mariza Ltd includes dividend revenue of $550,000 received from Terra Ltd, and $120,000 received from Lisboa Ltd. The elimination of intragroup dividend revenue upon consolidation results in consolidated profit for the year being reduced.</t>
  </si>
  <si>
    <t>c</t>
  </si>
  <si>
    <t>a/c</t>
  </si>
  <si>
    <t>d</t>
  </si>
  <si>
    <t>e</t>
  </si>
  <si>
    <t>Less fair value of identifiable net assets of Terra Ltd</t>
  </si>
  <si>
    <t>Less fair value of identifiable net assets of Lisboa Ltd</t>
  </si>
  <si>
    <t>Issued capital at acquisition date, 1 July 20X2</t>
  </si>
  <si>
    <t>General reserve at acquisition date, 1 July 20X2</t>
  </si>
  <si>
    <t>Accumulated losses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</si>
</sst>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(* #,##0_);_(* \(#,##0\);_(* &quot;-&quot;_);_(@_)"/>
    <numFmt numFmtId="165" formatCode="0.00_);[Red]\(0.00\)"/>
    <numFmt numFmtId="166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i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b/>
      <u/>
      <sz val="11"/>
      <color theme="1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87">
    <xf numFmtId="0" fontId="0" fillId="0" borderId="0" xfId="0"/>
    <xf numFmtId="165" fontId="1" fillId="2" borderId="1" xfId="0" applyNumberFormat="1" applyFont="1" applyFill="1" applyBorder="1"/>
    <xf numFmtId="165" fontId="2" fillId="2" borderId="0" xfId="0" applyNumberFormat="1" applyFont="1" applyFill="1" applyAlignment="1"/>
    <xf numFmtId="164" fontId="2" fillId="2" borderId="0" xfId="0" applyNumberFormat="1" applyFont="1" applyFill="1" applyAlignment="1">
      <alignment horizontal="left"/>
    </xf>
    <xf numFmtId="164" fontId="1" fillId="2" borderId="0" xfId="0" applyNumberFormat="1" applyFont="1" applyFill="1"/>
    <xf numFmtId="164" fontId="1" fillId="2" borderId="0" xfId="0" applyNumberFormat="1" applyFont="1" applyFill="1" applyBorder="1"/>
    <xf numFmtId="164" fontId="1" fillId="2" borderId="0" xfId="0" applyNumberFormat="1" applyFont="1" applyFill="1" applyAlignment="1">
      <alignment horizontal="right"/>
    </xf>
    <xf numFmtId="164" fontId="3" fillId="2" borderId="0" xfId="0" applyNumberFormat="1" applyFont="1" applyFill="1" applyBorder="1" applyAlignment="1">
      <alignment horizontal="right"/>
    </xf>
    <xf numFmtId="164" fontId="3" fillId="2" borderId="0" xfId="0" applyNumberFormat="1" applyFont="1" applyFill="1" applyAlignment="1">
      <alignment horizontal="centerContinuous"/>
    </xf>
    <xf numFmtId="0" fontId="3" fillId="2" borderId="0" xfId="0" applyFont="1" applyFill="1"/>
    <xf numFmtId="165" fontId="3" fillId="2" borderId="0" xfId="0" applyNumberFormat="1" applyFont="1" applyFill="1"/>
    <xf numFmtId="165" fontId="1" fillId="2" borderId="0" xfId="0" applyNumberFormat="1" applyFont="1" applyFill="1"/>
    <xf numFmtId="165" fontId="1" fillId="2" borderId="2" xfId="0" applyNumberFormat="1" applyFont="1" applyFill="1" applyBorder="1" applyAlignment="1">
      <alignment horizontal="left"/>
    </xf>
    <xf numFmtId="164" fontId="1" fillId="2" borderId="2" xfId="0" applyNumberFormat="1" applyFont="1" applyFill="1" applyBorder="1"/>
    <xf numFmtId="164" fontId="2" fillId="2" borderId="2" xfId="0" applyNumberFormat="1" applyFont="1" applyFill="1" applyBorder="1" applyAlignment="1">
      <alignment horizontal="right"/>
    </xf>
    <xf numFmtId="164" fontId="3" fillId="2" borderId="0" xfId="0" applyNumberFormat="1" applyFont="1" applyFill="1" applyBorder="1" applyAlignment="1">
      <alignment horizontal="left"/>
    </xf>
    <xf numFmtId="164" fontId="3" fillId="2" borderId="0" xfId="0" applyNumberFormat="1" applyFont="1" applyFill="1"/>
    <xf numFmtId="164" fontId="1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/>
    <xf numFmtId="164" fontId="2" fillId="2" borderId="0" xfId="0" quotePrefix="1" applyNumberFormat="1" applyFont="1" applyFill="1" applyBorder="1" applyAlignment="1">
      <alignment horizontal="right"/>
    </xf>
    <xf numFmtId="0" fontId="5" fillId="2" borderId="0" xfId="0" applyFont="1" applyFill="1"/>
    <xf numFmtId="0" fontId="6" fillId="2" borderId="0" xfId="0" applyFont="1" applyFill="1"/>
    <xf numFmtId="164" fontId="5" fillId="2" borderId="0" xfId="0" applyNumberFormat="1" applyFont="1" applyFill="1"/>
    <xf numFmtId="0" fontId="5" fillId="2" borderId="0" xfId="0" applyFont="1" applyFill="1" applyAlignment="1">
      <alignment horizontal="left" indent="2"/>
    </xf>
    <xf numFmtId="164" fontId="5" fillId="2" borderId="1" xfId="0" applyNumberFormat="1" applyFont="1" applyFill="1" applyBorder="1"/>
    <xf numFmtId="164" fontId="5" fillId="2" borderId="3" xfId="0" applyNumberFormat="1" applyFont="1" applyFill="1" applyBorder="1"/>
    <xf numFmtId="164" fontId="5" fillId="2" borderId="0" xfId="0" applyNumberFormat="1" applyFont="1" applyFill="1" applyBorder="1"/>
    <xf numFmtId="0" fontId="5" fillId="2" borderId="1" xfId="0" applyFont="1" applyFill="1" applyBorder="1"/>
    <xf numFmtId="164" fontId="1" fillId="2" borderId="1" xfId="0" quotePrefix="1" applyNumberFormat="1" applyFont="1" applyFill="1" applyBorder="1"/>
    <xf numFmtId="164" fontId="1" fillId="2" borderId="0" xfId="0" applyNumberFormat="1" applyFont="1" applyFill="1" applyBorder="1" applyAlignment="1">
      <alignment horizontal="center"/>
    </xf>
    <xf numFmtId="164" fontId="3" fillId="2" borderId="0" xfId="0" quotePrefix="1" applyNumberFormat="1" applyFont="1" applyFill="1" applyBorder="1"/>
    <xf numFmtId="164" fontId="3" fillId="2" borderId="0" xfId="0" quotePrefix="1" applyNumberFormat="1" applyFont="1" applyFill="1" applyBorder="1" applyAlignment="1">
      <alignment horizontal="center" vertical="top"/>
    </xf>
    <xf numFmtId="0" fontId="7" fillId="2" borderId="1" xfId="0" applyFont="1" applyFill="1" applyBorder="1"/>
    <xf numFmtId="0" fontId="7" fillId="2" borderId="0" xfId="0" applyFont="1" applyFill="1" applyBorder="1"/>
    <xf numFmtId="0" fontId="5" fillId="2" borderId="0" xfId="0" applyFont="1" applyFill="1" applyBorder="1"/>
    <xf numFmtId="164" fontId="7" fillId="2" borderId="0" xfId="0" applyNumberFormat="1" applyFont="1" applyFill="1" applyBorder="1" applyAlignment="1">
      <alignment horizontal="right"/>
    </xf>
    <xf numFmtId="0" fontId="5" fillId="2" borderId="2" xfId="0" applyFont="1" applyFill="1" applyBorder="1"/>
    <xf numFmtId="0" fontId="8" fillId="2" borderId="0" xfId="0" applyFont="1" applyFill="1" applyBorder="1" applyAlignment="1">
      <alignment horizontal="right"/>
    </xf>
    <xf numFmtId="0" fontId="6" fillId="2" borderId="0" xfId="0" applyNumberFormat="1" applyFont="1" applyFill="1"/>
    <xf numFmtId="0" fontId="5" fillId="2" borderId="0" xfId="0" applyNumberFormat="1" applyFont="1" applyFill="1"/>
    <xf numFmtId="0" fontId="5" fillId="2" borderId="1" xfId="0" applyNumberFormat="1" applyFont="1" applyFill="1" applyBorder="1"/>
    <xf numFmtId="0" fontId="7" fillId="2" borderId="0" xfId="0" applyNumberFormat="1" applyFont="1" applyFill="1"/>
    <xf numFmtId="0" fontId="7" fillId="2" borderId="1" xfId="0" applyNumberFormat="1" applyFont="1" applyFill="1" applyBorder="1"/>
    <xf numFmtId="164" fontId="5" fillId="2" borderId="5" xfId="0" applyNumberFormat="1" applyFont="1" applyFill="1" applyBorder="1"/>
    <xf numFmtId="166" fontId="10" fillId="2" borderId="1" xfId="1" applyNumberFormat="1" applyFont="1" applyFill="1" applyBorder="1"/>
    <xf numFmtId="0" fontId="1" fillId="2" borderId="1" xfId="0" applyFont="1" applyFill="1" applyBorder="1"/>
    <xf numFmtId="164" fontId="10" fillId="2" borderId="1" xfId="1" applyNumberFormat="1" applyFont="1" applyFill="1" applyBorder="1" applyAlignment="1">
      <alignment horizontal="centerContinuous"/>
    </xf>
    <xf numFmtId="166" fontId="10" fillId="2" borderId="0" xfId="1" applyNumberFormat="1" applyFont="1" applyFill="1"/>
    <xf numFmtId="0" fontId="1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164" fontId="3" fillId="2" borderId="0" xfId="0" quotePrefix="1" applyNumberFormat="1" applyFont="1" applyFill="1" applyBorder="1" applyAlignment="1">
      <alignment horizontal="center"/>
    </xf>
    <xf numFmtId="0" fontId="7" fillId="2" borderId="4" xfId="0" applyNumberFormat="1" applyFont="1" applyFill="1" applyBorder="1" applyAlignment="1">
      <alignment horizontal="center"/>
    </xf>
    <xf numFmtId="0" fontId="4" fillId="2" borderId="0" xfId="0" applyFont="1" applyFill="1" applyAlignment="1">
      <alignment wrapText="1"/>
    </xf>
    <xf numFmtId="0" fontId="5" fillId="2" borderId="0" xfId="0" applyFont="1" applyFill="1" applyAlignment="1">
      <alignment horizontal="left" wrapText="1" indent="2"/>
    </xf>
    <xf numFmtId="164" fontId="11" fillId="2" borderId="1" xfId="1" applyNumberFormat="1" applyFont="1" applyFill="1" applyBorder="1" applyAlignment="1">
      <alignment horizontal="centerContinuous"/>
    </xf>
    <xf numFmtId="164" fontId="1" fillId="2" borderId="0" xfId="0" applyNumberFormat="1" applyFont="1" applyFill="1" applyAlignment="1">
      <alignment horizontal="center"/>
    </xf>
    <xf numFmtId="164" fontId="7" fillId="2" borderId="4" xfId="0" applyNumberFormat="1" applyFont="1" applyFill="1" applyBorder="1" applyAlignment="1">
      <alignment horizontal="center"/>
    </xf>
    <xf numFmtId="164" fontId="4" fillId="2" borderId="0" xfId="0" applyNumberFormat="1" applyFont="1" applyFill="1" applyAlignment="1">
      <alignment wrapText="1"/>
    </xf>
    <xf numFmtId="164" fontId="7" fillId="2" borderId="1" xfId="0" applyNumberFormat="1" applyFont="1" applyFill="1" applyBorder="1" applyAlignment="1">
      <alignment horizontal="center"/>
    </xf>
    <xf numFmtId="0" fontId="13" fillId="2" borderId="0" xfId="0" applyFont="1" applyFill="1"/>
    <xf numFmtId="0" fontId="14" fillId="0" borderId="0" xfId="0" applyFont="1" applyAlignment="1">
      <alignment wrapText="1"/>
    </xf>
    <xf numFmtId="0" fontId="3" fillId="2" borderId="0" xfId="0" applyFont="1" applyFill="1" applyAlignment="1">
      <alignment horizontal="left" indent="1"/>
    </xf>
    <xf numFmtId="0" fontId="5" fillId="2" borderId="0" xfId="0" applyFont="1" applyFill="1" applyAlignment="1">
      <alignment wrapText="1"/>
    </xf>
    <xf numFmtId="0" fontId="14" fillId="2" borderId="0" xfId="0" applyFont="1" applyFill="1" applyAlignment="1">
      <alignment wrapText="1"/>
    </xf>
    <xf numFmtId="164" fontId="11" fillId="2" borderId="0" xfId="1" applyNumberFormat="1" applyFont="1" applyFill="1"/>
    <xf numFmtId="0" fontId="3" fillId="2" borderId="0" xfId="0" applyFont="1" applyFill="1" applyAlignment="1">
      <alignment horizontal="left"/>
    </xf>
    <xf numFmtId="166" fontId="12" fillId="2" borderId="0" xfId="1" applyNumberFormat="1" applyFont="1" applyFill="1" applyAlignment="1"/>
    <xf numFmtId="166" fontId="12" fillId="2" borderId="0" xfId="1" applyNumberFormat="1" applyFont="1" applyFill="1" applyAlignment="1">
      <alignment wrapText="1"/>
    </xf>
    <xf numFmtId="164" fontId="12" fillId="2" borderId="0" xfId="1" applyNumberFormat="1" applyFont="1" applyFill="1" applyAlignment="1">
      <alignment wrapText="1"/>
    </xf>
    <xf numFmtId="0" fontId="4" fillId="2" borderId="0" xfId="0" applyFont="1" applyFill="1" applyAlignment="1">
      <alignment vertical="top" wrapText="1"/>
    </xf>
    <xf numFmtId="164" fontId="2" fillId="2" borderId="0" xfId="0" applyNumberFormat="1" applyFont="1" applyFill="1" applyBorder="1" applyAlignment="1">
      <alignment horizontal="left"/>
    </xf>
    <xf numFmtId="164" fontId="1" fillId="2" borderId="2" xfId="0" applyNumberFormat="1" applyFont="1" applyFill="1" applyBorder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164" fontId="1" fillId="2" borderId="0" xfId="0" applyNumberFormat="1" applyFont="1" applyFill="1" applyBorder="1" applyAlignment="1">
      <alignment horizontal="left"/>
    </xf>
    <xf numFmtId="164" fontId="2" fillId="2" borderId="0" xfId="0" applyNumberFormat="1" applyFont="1" applyFill="1" applyBorder="1" applyAlignment="1">
      <alignment horizontal="right"/>
    </xf>
    <xf numFmtId="164" fontId="2" fillId="2" borderId="1" xfId="0" applyNumberFormat="1" applyFont="1" applyFill="1" applyBorder="1" applyAlignment="1">
      <alignment horizontal="center"/>
    </xf>
    <xf numFmtId="164" fontId="7" fillId="2" borderId="0" xfId="0" applyNumberFormat="1" applyFont="1" applyFill="1" applyAlignment="1">
      <alignment horizontal="center" vertical="center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left"/>
    </xf>
    <xf numFmtId="0" fontId="6" fillId="2" borderId="0" xfId="0" applyFont="1" applyFill="1" applyAlignment="1">
      <alignment horizontal="justify" vertical="center"/>
    </xf>
    <xf numFmtId="164" fontId="3" fillId="2" borderId="0" xfId="0" quotePrefix="1" applyNumberFormat="1" applyFont="1" applyFill="1" applyBorder="1" applyAlignment="1">
      <alignment horizontal="left" wrapText="1"/>
    </xf>
    <xf numFmtId="0" fontId="5" fillId="2" borderId="0" xfId="0" applyNumberFormat="1" applyFont="1" applyFill="1" applyAlignment="1">
      <alignment horizontal="left" wrapText="1"/>
    </xf>
    <xf numFmtId="0" fontId="8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9"/>
  <sheetViews>
    <sheetView workbookViewId="0">
      <selection activeCell="F7" sqref="F7"/>
    </sheetView>
  </sheetViews>
  <sheetFormatPr defaultRowHeight="15" x14ac:dyDescent="0.25"/>
  <cols>
    <col min="1" max="1" width="7.7109375" style="20" customWidth="1"/>
    <col min="2" max="2" width="38" style="20" customWidth="1"/>
    <col min="3" max="3" width="9.140625" style="20"/>
    <col min="4" max="6" width="14.7109375" style="20" customWidth="1"/>
    <col min="7" max="16384" width="9.140625" style="20"/>
  </cols>
  <sheetData>
    <row r="1" spans="1:32" s="11" customFormat="1" ht="15" customHeight="1" x14ac:dyDescent="0.25">
      <c r="A1" s="1"/>
      <c r="B1" s="2" t="s">
        <v>6</v>
      </c>
      <c r="C1" s="3"/>
      <c r="D1" s="4"/>
      <c r="E1" s="5"/>
      <c r="F1" s="6"/>
      <c r="G1" s="7"/>
      <c r="H1" s="8"/>
      <c r="I1" s="9"/>
      <c r="J1" s="9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</row>
    <row r="2" spans="1:32" s="11" customFormat="1" ht="15" customHeight="1" x14ac:dyDescent="0.25">
      <c r="B2" s="12"/>
      <c r="C2" s="13"/>
      <c r="D2" s="14" t="s">
        <v>8</v>
      </c>
      <c r="E2" s="14" t="s">
        <v>9</v>
      </c>
      <c r="F2" s="14" t="s">
        <v>10</v>
      </c>
      <c r="G2" s="15"/>
      <c r="H2" s="16"/>
      <c r="I2" s="9"/>
      <c r="J2" s="9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</row>
    <row r="3" spans="1:32" s="11" customFormat="1" ht="15" customHeight="1" x14ac:dyDescent="0.25">
      <c r="C3" s="4"/>
      <c r="D3" s="56" t="s">
        <v>19</v>
      </c>
      <c r="E3" s="56" t="s">
        <v>19</v>
      </c>
      <c r="F3" s="56" t="s">
        <v>19</v>
      </c>
      <c r="G3" s="7"/>
      <c r="H3" s="16"/>
      <c r="I3" s="9"/>
      <c r="J3" s="9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</row>
    <row r="4" spans="1:32" s="11" customFormat="1" ht="15" customHeight="1" x14ac:dyDescent="0.25">
      <c r="B4" s="18" t="s">
        <v>7</v>
      </c>
      <c r="C4" s="4"/>
      <c r="D4" s="19"/>
      <c r="E4" s="17"/>
      <c r="F4" s="19"/>
      <c r="G4" s="7"/>
      <c r="H4" s="16"/>
      <c r="I4" s="9"/>
      <c r="J4" s="9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</row>
    <row r="5" spans="1:32" ht="15" customHeight="1" x14ac:dyDescent="0.25">
      <c r="B5" s="21" t="s">
        <v>0</v>
      </c>
      <c r="D5" s="22"/>
      <c r="E5" s="22"/>
      <c r="F5" s="22"/>
    </row>
    <row r="6" spans="1:32" ht="15" customHeight="1" x14ac:dyDescent="0.25">
      <c r="B6" s="23" t="s">
        <v>1</v>
      </c>
      <c r="D6" s="22">
        <v>8700000</v>
      </c>
      <c r="E6" s="22">
        <v>4000000</v>
      </c>
      <c r="F6" s="22">
        <v>2800000</v>
      </c>
    </row>
    <row r="7" spans="1:32" ht="15" customHeight="1" x14ac:dyDescent="0.25">
      <c r="B7" s="23" t="s">
        <v>11</v>
      </c>
      <c r="D7" s="22">
        <v>4600000</v>
      </c>
      <c r="E7" s="22">
        <v>900000</v>
      </c>
      <c r="F7" s="22">
        <v>0</v>
      </c>
    </row>
    <row r="8" spans="1:32" ht="15" customHeight="1" x14ac:dyDescent="0.25">
      <c r="B8" s="23" t="s">
        <v>2</v>
      </c>
      <c r="D8" s="24">
        <v>5100000</v>
      </c>
      <c r="E8" s="24">
        <v>3600000</v>
      </c>
      <c r="F8" s="24">
        <v>150000</v>
      </c>
    </row>
    <row r="9" spans="1:32" ht="15.75" thickBot="1" x14ac:dyDescent="0.3">
      <c r="B9" s="20" t="s">
        <v>3</v>
      </c>
      <c r="D9" s="25">
        <f>SUM(D6:D8)</f>
        <v>18400000</v>
      </c>
      <c r="E9" s="25">
        <f>SUM(E6:E8)</f>
        <v>8500000</v>
      </c>
      <c r="F9" s="25">
        <f>SUM(F6:F8)</f>
        <v>2950000</v>
      </c>
    </row>
    <row r="10" spans="1:32" ht="15" customHeight="1" thickTop="1" x14ac:dyDescent="0.25">
      <c r="D10" s="26"/>
      <c r="E10" s="22"/>
      <c r="F10" s="26"/>
    </row>
    <row r="11" spans="1:32" ht="15" customHeight="1" x14ac:dyDescent="0.25">
      <c r="B11" s="21" t="s">
        <v>12</v>
      </c>
      <c r="D11" s="22"/>
      <c r="E11" s="22"/>
      <c r="F11" s="22"/>
    </row>
    <row r="12" spans="1:32" ht="15" customHeight="1" x14ac:dyDescent="0.25">
      <c r="B12" s="23" t="s">
        <v>4</v>
      </c>
      <c r="D12" s="22">
        <v>2100000</v>
      </c>
      <c r="E12" s="22">
        <v>1000000</v>
      </c>
      <c r="F12" s="22">
        <v>250000</v>
      </c>
    </row>
    <row r="13" spans="1:32" ht="15" customHeight="1" x14ac:dyDescent="0.25">
      <c r="B13" s="23" t="s">
        <v>5</v>
      </c>
      <c r="D13" s="22">
        <v>1200000</v>
      </c>
      <c r="E13" s="22">
        <v>550000</v>
      </c>
      <c r="F13" s="22">
        <v>120000</v>
      </c>
    </row>
    <row r="14" spans="1:32" ht="15" customHeight="1" x14ac:dyDescent="0.25">
      <c r="A14" s="27"/>
      <c r="B14" s="27"/>
      <c r="C14" s="27"/>
      <c r="D14" s="24"/>
      <c r="E14" s="24"/>
      <c r="F14" s="24"/>
    </row>
    <row r="19" spans="4:6" ht="15" customHeight="1" x14ac:dyDescent="0.25">
      <c r="D19" s="22"/>
      <c r="E19" s="22"/>
      <c r="F19" s="2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workbookViewId="0">
      <selection sqref="A1:XFD1048576"/>
    </sheetView>
  </sheetViews>
  <sheetFormatPr defaultRowHeight="15" x14ac:dyDescent="0.25"/>
  <cols>
    <col min="1" max="1" width="7.7109375" style="20" customWidth="1"/>
    <col min="2" max="2" width="5.7109375" style="20" customWidth="1"/>
    <col min="3" max="3" width="47.85546875" style="20" customWidth="1"/>
    <col min="4" max="6" width="14.7109375" style="20" customWidth="1"/>
    <col min="7" max="16384" width="9.140625" style="20"/>
  </cols>
  <sheetData>
    <row r="1" spans="2:6" ht="15" customHeight="1" x14ac:dyDescent="0.25">
      <c r="B1" s="28" t="s">
        <v>13</v>
      </c>
      <c r="C1" s="28"/>
      <c r="D1" s="29"/>
      <c r="E1" s="29"/>
      <c r="F1" s="29"/>
    </row>
    <row r="2" spans="2:6" ht="15" customHeight="1" x14ac:dyDescent="0.25">
      <c r="B2" s="30"/>
      <c r="C2" s="30"/>
      <c r="D2" s="29"/>
      <c r="E2" s="29"/>
      <c r="F2" s="29"/>
    </row>
    <row r="3" spans="2:6" x14ac:dyDescent="0.25">
      <c r="B3" s="31" t="s">
        <v>14</v>
      </c>
      <c r="C3" s="81" t="s">
        <v>24</v>
      </c>
      <c r="D3" s="81"/>
      <c r="E3" s="81"/>
      <c r="F3" s="81"/>
    </row>
    <row r="4" spans="2:6" x14ac:dyDescent="0.25">
      <c r="B4" s="31" t="s">
        <v>15</v>
      </c>
      <c r="C4" s="81" t="s">
        <v>25</v>
      </c>
      <c r="D4" s="81"/>
      <c r="E4" s="81"/>
      <c r="F4" s="81"/>
    </row>
    <row r="5" spans="2:6" x14ac:dyDescent="0.25">
      <c r="B5" s="31" t="s">
        <v>16</v>
      </c>
      <c r="C5" s="81" t="s">
        <v>26</v>
      </c>
      <c r="D5" s="81"/>
      <c r="E5" s="81"/>
      <c r="F5" s="81"/>
    </row>
    <row r="6" spans="2:6" x14ac:dyDescent="0.25">
      <c r="B6" s="31" t="s">
        <v>17</v>
      </c>
      <c r="C6" s="81" t="s">
        <v>27</v>
      </c>
      <c r="D6" s="81"/>
      <c r="E6" s="81"/>
      <c r="F6" s="81"/>
    </row>
    <row r="7" spans="2:6" ht="15" customHeight="1" x14ac:dyDescent="0.25">
      <c r="C7" s="36"/>
      <c r="D7" s="36"/>
      <c r="E7" s="14" t="s">
        <v>9</v>
      </c>
      <c r="F7" s="14" t="s">
        <v>10</v>
      </c>
    </row>
    <row r="8" spans="2:6" ht="15" customHeight="1" x14ac:dyDescent="0.25">
      <c r="E8" s="37" t="s">
        <v>28</v>
      </c>
      <c r="F8" s="37" t="s">
        <v>29</v>
      </c>
    </row>
    <row r="9" spans="2:6" ht="15" customHeight="1" x14ac:dyDescent="0.25">
      <c r="E9" s="58" t="s">
        <v>19</v>
      </c>
      <c r="F9" s="58" t="s">
        <v>19</v>
      </c>
    </row>
    <row r="10" spans="2:6" ht="15" customHeight="1" x14ac:dyDescent="0.25">
      <c r="C10" s="20" t="s">
        <v>1</v>
      </c>
      <c r="E10" s="22">
        <v>3400000</v>
      </c>
      <c r="F10" s="22">
        <v>2800000</v>
      </c>
    </row>
    <row r="11" spans="2:6" ht="15" customHeight="1" x14ac:dyDescent="0.25">
      <c r="C11" s="20" t="s">
        <v>11</v>
      </c>
      <c r="E11" s="22">
        <v>1500000</v>
      </c>
      <c r="F11" s="22">
        <v>0</v>
      </c>
    </row>
    <row r="12" spans="2:6" ht="15" customHeight="1" x14ac:dyDescent="0.25">
      <c r="C12" s="20" t="s">
        <v>30</v>
      </c>
      <c r="E12" s="22">
        <v>1300000</v>
      </c>
      <c r="F12" s="22">
        <v>-600000</v>
      </c>
    </row>
    <row r="13" spans="2:6" ht="15" customHeight="1" x14ac:dyDescent="0.25">
      <c r="C13" s="27" t="s">
        <v>31</v>
      </c>
      <c r="D13" s="27"/>
      <c r="E13" s="24">
        <v>100000</v>
      </c>
      <c r="F13" s="24">
        <v>0</v>
      </c>
    </row>
    <row r="14" spans="2:6" x14ac:dyDescent="0.25">
      <c r="B14" s="31" t="s">
        <v>18</v>
      </c>
      <c r="C14" s="81" t="s">
        <v>32</v>
      </c>
      <c r="D14" s="81"/>
      <c r="E14" s="81"/>
      <c r="F14" s="81"/>
    </row>
    <row r="15" spans="2:6" ht="30" customHeight="1" x14ac:dyDescent="0.25">
      <c r="B15" s="31" t="s">
        <v>34</v>
      </c>
      <c r="C15" s="81" t="s">
        <v>33</v>
      </c>
      <c r="D15" s="81"/>
      <c r="E15" s="81"/>
      <c r="F15" s="81"/>
    </row>
    <row r="18" spans="1:6" ht="15" customHeight="1" x14ac:dyDescent="0.25">
      <c r="A18" s="27"/>
      <c r="B18" s="27"/>
      <c r="C18" s="32" t="s">
        <v>35</v>
      </c>
      <c r="D18" s="27"/>
      <c r="E18" s="27"/>
      <c r="F18" s="27"/>
    </row>
    <row r="19" spans="1:6" ht="15" customHeight="1" x14ac:dyDescent="0.25">
      <c r="C19" s="33"/>
      <c r="D19" s="34"/>
      <c r="E19" s="56" t="s">
        <v>19</v>
      </c>
      <c r="F19" s="56" t="s">
        <v>19</v>
      </c>
    </row>
    <row r="20" spans="1:6" ht="15" customHeight="1" x14ac:dyDescent="0.25">
      <c r="C20" s="21" t="s">
        <v>36</v>
      </c>
      <c r="E20" s="35"/>
      <c r="F20" s="35"/>
    </row>
    <row r="21" spans="1:6" ht="15" customHeight="1" x14ac:dyDescent="0.25">
      <c r="C21" s="20" t="s">
        <v>37</v>
      </c>
      <c r="E21" s="22">
        <v>7000000</v>
      </c>
      <c r="F21" s="22"/>
    </row>
    <row r="22" spans="1:6" ht="15" customHeight="1" x14ac:dyDescent="0.25">
      <c r="C22" s="20" t="s">
        <v>38</v>
      </c>
      <c r="E22" s="24">
        <f>-E13</f>
        <v>-100000</v>
      </c>
      <c r="F22" s="22">
        <f>E21+E22</f>
        <v>6900000</v>
      </c>
    </row>
    <row r="23" spans="1:6" ht="15" customHeight="1" x14ac:dyDescent="0.25">
      <c r="C23" s="21" t="s">
        <v>102</v>
      </c>
      <c r="E23" s="22"/>
      <c r="F23" s="22"/>
    </row>
    <row r="24" spans="1:6" ht="15" customHeight="1" x14ac:dyDescent="0.25">
      <c r="C24" s="20" t="s">
        <v>21</v>
      </c>
      <c r="E24" s="22"/>
      <c r="F24" s="22"/>
    </row>
    <row r="25" spans="1:6" ht="15" customHeight="1" x14ac:dyDescent="0.25">
      <c r="C25" s="23" t="s">
        <v>1</v>
      </c>
      <c r="E25" s="22">
        <f>E10</f>
        <v>3400000</v>
      </c>
      <c r="F25" s="22"/>
    </row>
    <row r="26" spans="1:6" ht="15" customHeight="1" x14ac:dyDescent="0.25">
      <c r="C26" s="23" t="s">
        <v>11</v>
      </c>
      <c r="E26" s="22">
        <f>E11</f>
        <v>1500000</v>
      </c>
      <c r="F26" s="22"/>
    </row>
    <row r="27" spans="1:6" ht="15" customHeight="1" x14ac:dyDescent="0.25">
      <c r="C27" s="23" t="s">
        <v>2</v>
      </c>
      <c r="E27" s="24">
        <f>E12</f>
        <v>1300000</v>
      </c>
      <c r="F27" s="22">
        <f>SUM(E25:E27)</f>
        <v>6200000</v>
      </c>
    </row>
    <row r="28" spans="1:6" ht="15" customHeight="1" x14ac:dyDescent="0.25">
      <c r="C28" s="20" t="s">
        <v>22</v>
      </c>
      <c r="E28" s="22"/>
      <c r="F28" s="24">
        <v>0</v>
      </c>
    </row>
    <row r="29" spans="1:6" ht="15" customHeight="1" x14ac:dyDescent="0.25">
      <c r="C29" s="20" t="s">
        <v>42</v>
      </c>
      <c r="E29" s="22"/>
      <c r="F29" s="22">
        <f>SUM(F27:F28)</f>
        <v>6200000</v>
      </c>
    </row>
    <row r="30" spans="1:6" ht="15.75" thickBot="1" x14ac:dyDescent="0.3">
      <c r="C30" s="20" t="s">
        <v>23</v>
      </c>
      <c r="E30" s="22"/>
      <c r="F30" s="25">
        <f>F22-F29</f>
        <v>700000</v>
      </c>
    </row>
    <row r="31" spans="1:6" ht="15" customHeight="1" thickTop="1" x14ac:dyDescent="0.25">
      <c r="A31" s="27"/>
      <c r="B31" s="27"/>
      <c r="C31" s="27"/>
      <c r="D31" s="27"/>
      <c r="E31" s="27"/>
      <c r="F31" s="27"/>
    </row>
    <row r="34" spans="1:6" ht="15" customHeight="1" x14ac:dyDescent="0.25">
      <c r="A34" s="27"/>
      <c r="B34" s="27"/>
      <c r="C34" s="32" t="s">
        <v>39</v>
      </c>
      <c r="D34" s="27"/>
      <c r="E34" s="27"/>
      <c r="F34" s="27"/>
    </row>
    <row r="35" spans="1:6" ht="15" customHeight="1" x14ac:dyDescent="0.25">
      <c r="C35" s="33"/>
      <c r="D35" s="34"/>
      <c r="E35" s="56" t="s">
        <v>19</v>
      </c>
      <c r="F35" s="56" t="s">
        <v>19</v>
      </c>
    </row>
    <row r="36" spans="1:6" ht="15" customHeight="1" x14ac:dyDescent="0.25">
      <c r="C36" s="21" t="s">
        <v>40</v>
      </c>
      <c r="E36" s="35"/>
      <c r="F36" s="35"/>
    </row>
    <row r="37" spans="1:6" ht="15" customHeight="1" x14ac:dyDescent="0.25">
      <c r="C37" s="20" t="s">
        <v>41</v>
      </c>
      <c r="E37" s="22"/>
      <c r="F37" s="22">
        <v>2000000</v>
      </c>
    </row>
    <row r="38" spans="1:6" ht="15" customHeight="1" x14ac:dyDescent="0.25">
      <c r="C38" s="21" t="s">
        <v>103</v>
      </c>
      <c r="E38" s="22"/>
      <c r="F38" s="22"/>
    </row>
    <row r="39" spans="1:6" ht="15" customHeight="1" x14ac:dyDescent="0.25">
      <c r="C39" s="20" t="s">
        <v>21</v>
      </c>
      <c r="E39" s="22"/>
      <c r="F39" s="22"/>
    </row>
    <row r="40" spans="1:6" ht="15" customHeight="1" x14ac:dyDescent="0.25">
      <c r="C40" s="23" t="s">
        <v>1</v>
      </c>
      <c r="E40" s="22">
        <f>F10</f>
        <v>2800000</v>
      </c>
      <c r="F40" s="22"/>
    </row>
    <row r="41" spans="1:6" ht="15" customHeight="1" x14ac:dyDescent="0.25">
      <c r="C41" s="23" t="s">
        <v>11</v>
      </c>
      <c r="E41" s="22">
        <f>F11</f>
        <v>0</v>
      </c>
      <c r="F41" s="22"/>
    </row>
    <row r="42" spans="1:6" ht="15" customHeight="1" x14ac:dyDescent="0.25">
      <c r="C42" s="23" t="s">
        <v>106</v>
      </c>
      <c r="E42" s="24">
        <f>F12</f>
        <v>-600000</v>
      </c>
      <c r="F42" s="22">
        <f>SUM(E40:E42)</f>
        <v>2200000</v>
      </c>
    </row>
    <row r="43" spans="1:6" ht="15" customHeight="1" x14ac:dyDescent="0.25">
      <c r="C43" s="20" t="s">
        <v>22</v>
      </c>
      <c r="E43" s="22"/>
      <c r="F43" s="24">
        <v>0</v>
      </c>
    </row>
    <row r="44" spans="1:6" ht="15" customHeight="1" x14ac:dyDescent="0.25">
      <c r="C44" s="20" t="s">
        <v>43</v>
      </c>
      <c r="E44" s="22"/>
      <c r="F44" s="22">
        <f>SUM(F42:F43)</f>
        <v>2200000</v>
      </c>
    </row>
    <row r="45" spans="1:6" ht="15.75" thickBot="1" x14ac:dyDescent="0.3">
      <c r="C45" s="20" t="s">
        <v>44</v>
      </c>
      <c r="E45" s="22"/>
      <c r="F45" s="25">
        <f>F37-F44</f>
        <v>-200000</v>
      </c>
    </row>
    <row r="46" spans="1:6" ht="15" customHeight="1" thickTop="1" x14ac:dyDescent="0.25">
      <c r="A46" s="27"/>
      <c r="B46" s="27"/>
      <c r="C46" s="27"/>
      <c r="D46" s="27"/>
      <c r="E46" s="27"/>
      <c r="F46" s="27"/>
    </row>
  </sheetData>
  <mergeCells count="6">
    <mergeCell ref="C3:F3"/>
    <mergeCell ref="C6:F6"/>
    <mergeCell ref="C5:F5"/>
    <mergeCell ref="C14:F14"/>
    <mergeCell ref="C15:F15"/>
    <mergeCell ref="C4:F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E3" sqref="E3:F3"/>
    </sheetView>
  </sheetViews>
  <sheetFormatPr defaultRowHeight="15" x14ac:dyDescent="0.25"/>
  <cols>
    <col min="1" max="1" width="7.7109375" style="39" customWidth="1"/>
    <col min="2" max="2" width="5.7109375" style="39" customWidth="1"/>
    <col min="3" max="3" width="41.42578125" style="39" customWidth="1"/>
    <col min="4" max="4" width="14.140625" style="39" customWidth="1"/>
    <col min="5" max="6" width="14.7109375" style="39" customWidth="1"/>
    <col min="7" max="16384" width="9.140625" style="39"/>
  </cols>
  <sheetData>
    <row r="1" spans="1:6" x14ac:dyDescent="0.25">
      <c r="B1" s="41" t="s">
        <v>8</v>
      </c>
    </row>
    <row r="2" spans="1:6" x14ac:dyDescent="0.25">
      <c r="A2" s="40"/>
      <c r="B2" s="42" t="s">
        <v>46</v>
      </c>
      <c r="C2" s="40"/>
      <c r="D2" s="40"/>
      <c r="E2" s="40"/>
      <c r="F2" s="40"/>
    </row>
    <row r="3" spans="1:6" x14ac:dyDescent="0.25">
      <c r="E3" s="51" t="s">
        <v>19</v>
      </c>
      <c r="F3" s="51" t="s">
        <v>19</v>
      </c>
    </row>
    <row r="4" spans="1:6" x14ac:dyDescent="0.25">
      <c r="B4" s="38" t="s">
        <v>47</v>
      </c>
      <c r="E4" s="22"/>
      <c r="F4" s="22"/>
    </row>
    <row r="5" spans="1:6" ht="30" customHeight="1" x14ac:dyDescent="0.25">
      <c r="B5" s="82" t="s">
        <v>45</v>
      </c>
      <c r="C5" s="82"/>
      <c r="D5" s="82"/>
      <c r="E5" s="22">
        <f>'Acquisition Analysis'!E21</f>
        <v>7000000</v>
      </c>
      <c r="F5" s="22"/>
    </row>
    <row r="6" spans="1:6" ht="30" customHeight="1" x14ac:dyDescent="0.25">
      <c r="B6" s="82" t="s">
        <v>51</v>
      </c>
      <c r="C6" s="82"/>
      <c r="D6" s="82"/>
      <c r="E6" s="24">
        <f>-'Acquisition Analysis'!E13</f>
        <v>-100000</v>
      </c>
      <c r="F6" s="22"/>
    </row>
    <row r="7" spans="1:6" x14ac:dyDescent="0.25">
      <c r="B7" s="39" t="s">
        <v>48</v>
      </c>
      <c r="E7" s="22"/>
      <c r="F7" s="22">
        <f>E5+E6</f>
        <v>6900000</v>
      </c>
    </row>
    <row r="8" spans="1:6" x14ac:dyDescent="0.25">
      <c r="E8" s="22"/>
      <c r="F8" s="22"/>
    </row>
    <row r="9" spans="1:6" x14ac:dyDescent="0.25">
      <c r="B9" s="38" t="s">
        <v>49</v>
      </c>
      <c r="E9" s="22"/>
      <c r="F9" s="22"/>
    </row>
    <row r="10" spans="1:6" x14ac:dyDescent="0.25">
      <c r="B10" s="39" t="s">
        <v>41</v>
      </c>
      <c r="E10" s="22">
        <f>'Acquisition Analysis'!F37</f>
        <v>2000000</v>
      </c>
      <c r="F10" s="22"/>
    </row>
    <row r="11" spans="1:6" x14ac:dyDescent="0.25">
      <c r="B11" s="21" t="s">
        <v>50</v>
      </c>
      <c r="E11" s="24">
        <v>-300000</v>
      </c>
      <c r="F11" s="22"/>
    </row>
    <row r="12" spans="1:6" x14ac:dyDescent="0.25">
      <c r="B12" s="39" t="s">
        <v>52</v>
      </c>
      <c r="E12" s="22"/>
      <c r="F12" s="24">
        <f>E10+E11</f>
        <v>1700000</v>
      </c>
    </row>
    <row r="13" spans="1:6" x14ac:dyDescent="0.25">
      <c r="E13" s="22"/>
      <c r="F13" s="22"/>
    </row>
    <row r="14" spans="1:6" ht="15.75" thickBot="1" x14ac:dyDescent="0.3">
      <c r="B14" s="20" t="s">
        <v>53</v>
      </c>
      <c r="E14" s="22"/>
      <c r="F14" s="43">
        <f>F7+F12</f>
        <v>8600000</v>
      </c>
    </row>
    <row r="15" spans="1:6" ht="15.75" thickTop="1" x14ac:dyDescent="0.25">
      <c r="A15" s="40"/>
      <c r="B15" s="40"/>
      <c r="C15" s="40"/>
      <c r="D15" s="40"/>
      <c r="E15" s="24"/>
      <c r="F15" s="24"/>
    </row>
    <row r="16" spans="1:6" x14ac:dyDescent="0.25">
      <c r="E16" s="22"/>
      <c r="F16" s="22"/>
    </row>
    <row r="17" spans="5:6" x14ac:dyDescent="0.25">
      <c r="E17" s="22"/>
      <c r="F17" s="22"/>
    </row>
    <row r="18" spans="5:6" x14ac:dyDescent="0.25">
      <c r="E18" s="22"/>
      <c r="F18" s="22"/>
    </row>
    <row r="19" spans="5:6" x14ac:dyDescent="0.25">
      <c r="E19" s="22"/>
      <c r="F19" s="22"/>
    </row>
    <row r="20" spans="5:6" x14ac:dyDescent="0.25">
      <c r="E20" s="22"/>
      <c r="F20" s="22"/>
    </row>
    <row r="21" spans="5:6" x14ac:dyDescent="0.25">
      <c r="E21" s="22"/>
      <c r="F21" s="22"/>
    </row>
    <row r="22" spans="5:6" x14ac:dyDescent="0.25">
      <c r="E22" s="22"/>
      <c r="F22" s="22"/>
    </row>
    <row r="23" spans="5:6" x14ac:dyDescent="0.25">
      <c r="E23" s="22"/>
      <c r="F23" s="22"/>
    </row>
    <row r="24" spans="5:6" x14ac:dyDescent="0.25">
      <c r="E24" s="22"/>
      <c r="F24" s="22"/>
    </row>
  </sheetData>
  <mergeCells count="2">
    <mergeCell ref="B5:D5"/>
    <mergeCell ref="B6:D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topLeftCell="A22" workbookViewId="0">
      <selection activeCell="B50" sqref="B50"/>
    </sheetView>
  </sheetViews>
  <sheetFormatPr defaultRowHeight="15" x14ac:dyDescent="0.25"/>
  <cols>
    <col min="1" max="1" width="7.7109375" style="20" customWidth="1"/>
    <col min="2" max="2" width="5.7109375" style="20" customWidth="1"/>
    <col min="3" max="3" width="64.42578125" style="20" customWidth="1"/>
    <col min="4" max="6" width="14.7109375" style="22" customWidth="1"/>
    <col min="7" max="16384" width="9.140625" style="20"/>
  </cols>
  <sheetData>
    <row r="1" spans="1:6" x14ac:dyDescent="0.25">
      <c r="A1" s="44"/>
      <c r="B1" s="45" t="s">
        <v>75</v>
      </c>
      <c r="C1" s="46"/>
      <c r="D1" s="46"/>
      <c r="E1" s="54"/>
      <c r="F1" s="54"/>
    </row>
    <row r="2" spans="1:6" x14ac:dyDescent="0.25">
      <c r="A2" s="47"/>
      <c r="B2" s="48"/>
      <c r="C2" s="48"/>
      <c r="D2" s="5"/>
      <c r="E2" s="55" t="s">
        <v>54</v>
      </c>
      <c r="F2" s="55" t="s">
        <v>55</v>
      </c>
    </row>
    <row r="3" spans="1:6" x14ac:dyDescent="0.25">
      <c r="A3" s="47"/>
      <c r="B3" s="48"/>
      <c r="C3" s="48"/>
      <c r="D3" s="5"/>
      <c r="E3" s="58" t="s">
        <v>19</v>
      </c>
      <c r="F3" s="58" t="s">
        <v>19</v>
      </c>
    </row>
    <row r="4" spans="1:6" ht="45" customHeight="1" x14ac:dyDescent="0.25">
      <c r="A4" s="47"/>
      <c r="B4" s="49" t="s">
        <v>56</v>
      </c>
      <c r="C4" s="52" t="s">
        <v>58</v>
      </c>
      <c r="D4" s="57"/>
      <c r="E4" s="50"/>
      <c r="F4" s="50"/>
    </row>
    <row r="5" spans="1:6" ht="15" customHeight="1" x14ac:dyDescent="0.25">
      <c r="A5" s="47"/>
      <c r="B5" s="9" t="s">
        <v>66</v>
      </c>
      <c r="C5" s="9" t="s">
        <v>1</v>
      </c>
      <c r="D5" s="57"/>
      <c r="E5" s="50">
        <f>E20</f>
        <v>4000000</v>
      </c>
      <c r="F5" s="50"/>
    </row>
    <row r="6" spans="1:6" ht="15" customHeight="1" x14ac:dyDescent="0.25">
      <c r="A6" s="47"/>
      <c r="B6" s="9" t="s">
        <v>66</v>
      </c>
      <c r="C6" s="9" t="s">
        <v>11</v>
      </c>
      <c r="D6" s="57"/>
      <c r="E6" s="50">
        <f>E22</f>
        <v>900000</v>
      </c>
      <c r="F6" s="50"/>
    </row>
    <row r="7" spans="1:6" ht="15" customHeight="1" x14ac:dyDescent="0.25">
      <c r="A7" s="47"/>
      <c r="B7" s="9" t="s">
        <v>66</v>
      </c>
      <c r="C7" s="9" t="s">
        <v>74</v>
      </c>
      <c r="D7" s="57"/>
      <c r="E7" s="50">
        <f>E23</f>
        <v>1300000</v>
      </c>
      <c r="F7" s="50"/>
    </row>
    <row r="8" spans="1:6" ht="15" customHeight="1" x14ac:dyDescent="0.25">
      <c r="A8" s="47"/>
      <c r="B8" s="9" t="s">
        <v>66</v>
      </c>
      <c r="C8" s="9" t="s">
        <v>67</v>
      </c>
      <c r="D8" s="57"/>
      <c r="E8" s="50">
        <f>F9-(SUM(E5:E7))</f>
        <v>700000</v>
      </c>
      <c r="F8" s="50"/>
    </row>
    <row r="9" spans="1:6" ht="15" customHeight="1" x14ac:dyDescent="0.25">
      <c r="A9" s="47"/>
      <c r="B9" s="61" t="s">
        <v>68</v>
      </c>
      <c r="C9" s="61" t="s">
        <v>69</v>
      </c>
      <c r="D9" s="57"/>
      <c r="E9" s="50"/>
      <c r="F9" s="50">
        <f>F15</f>
        <v>6900000</v>
      </c>
    </row>
    <row r="10" spans="1:6" ht="15" customHeight="1" x14ac:dyDescent="0.25">
      <c r="A10" s="47"/>
      <c r="B10" s="49"/>
      <c r="C10" s="52"/>
      <c r="D10" s="57"/>
      <c r="E10" s="50"/>
      <c r="F10" s="50"/>
    </row>
    <row r="11" spans="1:6" x14ac:dyDescent="0.25">
      <c r="A11" s="27"/>
      <c r="B11" s="27"/>
      <c r="C11" s="32" t="s">
        <v>35</v>
      </c>
      <c r="D11" s="24"/>
      <c r="E11" s="24"/>
      <c r="F11" s="24"/>
    </row>
    <row r="12" spans="1:6" x14ac:dyDescent="0.25">
      <c r="C12" s="33"/>
      <c r="D12" s="56" t="s">
        <v>19</v>
      </c>
      <c r="E12" s="56" t="s">
        <v>19</v>
      </c>
      <c r="F12" s="56" t="s">
        <v>19</v>
      </c>
    </row>
    <row r="13" spans="1:6" x14ac:dyDescent="0.25">
      <c r="C13" s="21" t="s">
        <v>36</v>
      </c>
      <c r="E13" s="35"/>
      <c r="F13" s="35"/>
    </row>
    <row r="14" spans="1:6" x14ac:dyDescent="0.25">
      <c r="C14" s="20" t="s">
        <v>37</v>
      </c>
      <c r="E14" s="22">
        <f>'Acquisition Analysis'!E21</f>
        <v>7000000</v>
      </c>
    </row>
    <row r="15" spans="1:6" x14ac:dyDescent="0.25">
      <c r="C15" s="20" t="s">
        <v>38</v>
      </c>
      <c r="E15" s="24">
        <f>'Acquisition Analysis'!E22</f>
        <v>-100000</v>
      </c>
      <c r="F15" s="22">
        <f>E14+E15</f>
        <v>6900000</v>
      </c>
    </row>
    <row r="16" spans="1:6" x14ac:dyDescent="0.25">
      <c r="E16" s="26"/>
    </row>
    <row r="17" spans="1:6" x14ac:dyDescent="0.25">
      <c r="C17" s="21" t="s">
        <v>20</v>
      </c>
    </row>
    <row r="18" spans="1:6" x14ac:dyDescent="0.25">
      <c r="C18" s="20" t="s">
        <v>21</v>
      </c>
    </row>
    <row r="19" spans="1:6" x14ac:dyDescent="0.25">
      <c r="C19" s="23" t="s">
        <v>104</v>
      </c>
      <c r="D19" s="22">
        <f>'Acquisition Analysis'!E10</f>
        <v>3400000</v>
      </c>
    </row>
    <row r="20" spans="1:6" ht="30" x14ac:dyDescent="0.25">
      <c r="C20" s="53" t="s">
        <v>59</v>
      </c>
      <c r="D20" s="24">
        <f>F31</f>
        <v>600000</v>
      </c>
      <c r="E20" s="22">
        <f>D19+D20</f>
        <v>4000000</v>
      </c>
    </row>
    <row r="21" spans="1:6" x14ac:dyDescent="0.25">
      <c r="C21" s="23" t="s">
        <v>105</v>
      </c>
      <c r="D21" s="22">
        <f>'Acquisition Analysis'!E11</f>
        <v>1500000</v>
      </c>
    </row>
    <row r="22" spans="1:6" ht="30" x14ac:dyDescent="0.25">
      <c r="C22" s="53" t="s">
        <v>60</v>
      </c>
      <c r="D22" s="22">
        <f>-F31</f>
        <v>-600000</v>
      </c>
      <c r="E22" s="22">
        <f>D21+D22</f>
        <v>900000</v>
      </c>
    </row>
    <row r="23" spans="1:6" x14ac:dyDescent="0.25">
      <c r="C23" s="23" t="s">
        <v>2</v>
      </c>
      <c r="E23" s="24">
        <f>'Acquisition Analysis'!E12</f>
        <v>1300000</v>
      </c>
      <c r="F23" s="22">
        <f>SUM(E19:E23)</f>
        <v>6200000</v>
      </c>
    </row>
    <row r="24" spans="1:6" x14ac:dyDescent="0.25">
      <c r="C24" s="20" t="s">
        <v>22</v>
      </c>
      <c r="F24" s="24">
        <v>0</v>
      </c>
    </row>
    <row r="25" spans="1:6" x14ac:dyDescent="0.25">
      <c r="C25" s="20" t="s">
        <v>42</v>
      </c>
      <c r="F25" s="22">
        <f>SUM(F23:F24)</f>
        <v>6200000</v>
      </c>
    </row>
    <row r="26" spans="1:6" ht="15.75" thickBot="1" x14ac:dyDescent="0.3">
      <c r="C26" s="20" t="s">
        <v>23</v>
      </c>
      <c r="F26" s="25">
        <f>F15-F25</f>
        <v>700000</v>
      </c>
    </row>
    <row r="27" spans="1:6" ht="15.75" thickTop="1" x14ac:dyDescent="0.25">
      <c r="A27" s="27"/>
      <c r="B27" s="27"/>
      <c r="C27" s="27"/>
      <c r="D27" s="24"/>
      <c r="E27" s="24"/>
      <c r="F27" s="24"/>
    </row>
    <row r="28" spans="1:6" x14ac:dyDescent="0.25">
      <c r="C28" s="59" t="s">
        <v>61</v>
      </c>
    </row>
    <row r="29" spans="1:6" ht="30" x14ac:dyDescent="0.25">
      <c r="C29" s="62" t="s">
        <v>62</v>
      </c>
    </row>
    <row r="30" spans="1:6" x14ac:dyDescent="0.25">
      <c r="C30" s="23" t="s">
        <v>63</v>
      </c>
      <c r="E30" s="22">
        <f>'Acquisition Analysis'!E11</f>
        <v>1500000</v>
      </c>
    </row>
    <row r="31" spans="1:6" x14ac:dyDescent="0.25">
      <c r="C31" s="23" t="s">
        <v>64</v>
      </c>
      <c r="E31" s="24">
        <f>-'Info extract Fin Statements'!E7</f>
        <v>-900000</v>
      </c>
      <c r="F31" s="22">
        <f>E30+E31</f>
        <v>600000</v>
      </c>
    </row>
    <row r="32" spans="1:6" ht="45" customHeight="1" x14ac:dyDescent="0.25">
      <c r="C32" s="63" t="s">
        <v>65</v>
      </c>
    </row>
    <row r="34" spans="2:6" ht="15" customHeight="1" x14ac:dyDescent="0.25">
      <c r="B34" s="49" t="s">
        <v>57</v>
      </c>
      <c r="C34" s="66" t="s">
        <v>72</v>
      </c>
    </row>
    <row r="35" spans="2:6" x14ac:dyDescent="0.25">
      <c r="B35" s="9" t="s">
        <v>66</v>
      </c>
      <c r="C35" s="9" t="s">
        <v>70</v>
      </c>
      <c r="E35" s="22">
        <f>'Info extract Fin Statements'!E13</f>
        <v>550000</v>
      </c>
    </row>
    <row r="36" spans="2:6" x14ac:dyDescent="0.25">
      <c r="B36" s="61" t="s">
        <v>68</v>
      </c>
      <c r="C36" s="61" t="s">
        <v>71</v>
      </c>
      <c r="F36" s="22">
        <f>'Info extract Fin Statements'!E13</f>
        <v>550000</v>
      </c>
    </row>
    <row r="38" spans="2:6" ht="30" customHeight="1" x14ac:dyDescent="0.25">
      <c r="B38" s="49" t="s">
        <v>16</v>
      </c>
      <c r="C38" s="67" t="s">
        <v>73</v>
      </c>
      <c r="D38" s="68"/>
    </row>
    <row r="39" spans="2:6" x14ac:dyDescent="0.25">
      <c r="B39" s="9" t="s">
        <v>66</v>
      </c>
      <c r="C39" s="64" t="s">
        <v>76</v>
      </c>
      <c r="D39" s="5"/>
      <c r="E39" s="22">
        <v>300000</v>
      </c>
    </row>
    <row r="40" spans="2:6" x14ac:dyDescent="0.25">
      <c r="B40" s="61" t="s">
        <v>68</v>
      </c>
      <c r="C40" s="61" t="s">
        <v>74</v>
      </c>
      <c r="D40" s="5"/>
      <c r="F40" s="22">
        <f>E39</f>
        <v>300000</v>
      </c>
    </row>
    <row r="42" spans="2:6" ht="45" customHeight="1" x14ac:dyDescent="0.25">
      <c r="B42" s="69" t="s">
        <v>17</v>
      </c>
      <c r="C42" s="52" t="s">
        <v>77</v>
      </c>
      <c r="D42" s="52"/>
    </row>
    <row r="43" spans="2:6" x14ac:dyDescent="0.25">
      <c r="B43" s="9" t="s">
        <v>66</v>
      </c>
      <c r="C43" s="9" t="s">
        <v>1</v>
      </c>
      <c r="D43" s="9"/>
      <c r="E43" s="22">
        <f>'Acquisition Analysis'!F10</f>
        <v>2800000</v>
      </c>
    </row>
    <row r="44" spans="2:6" x14ac:dyDescent="0.25">
      <c r="B44" s="61" t="s">
        <v>68</v>
      </c>
      <c r="C44" s="61" t="s">
        <v>79</v>
      </c>
      <c r="D44" s="9"/>
      <c r="F44" s="22">
        <f>-'Acquisition Analysis'!F12</f>
        <v>600000</v>
      </c>
    </row>
    <row r="45" spans="2:6" x14ac:dyDescent="0.25">
      <c r="B45" s="61" t="s">
        <v>68</v>
      </c>
      <c r="C45" s="61" t="s">
        <v>80</v>
      </c>
      <c r="D45" s="9"/>
      <c r="F45" s="22">
        <f>-(F46-(E43-F44))</f>
        <v>200000</v>
      </c>
    </row>
    <row r="46" spans="2:6" x14ac:dyDescent="0.25">
      <c r="B46" s="61" t="s">
        <v>68</v>
      </c>
      <c r="C46" s="61" t="s">
        <v>78</v>
      </c>
      <c r="D46" s="61"/>
      <c r="F46" s="22">
        <f>'Acquisition Analysis'!F37</f>
        <v>2000000</v>
      </c>
    </row>
    <row r="47" spans="2:6" ht="45" customHeight="1" x14ac:dyDescent="0.25">
      <c r="C47" s="60" t="s">
        <v>81</v>
      </c>
    </row>
    <row r="49" spans="1:6" x14ac:dyDescent="0.25">
      <c r="B49" s="49" t="s">
        <v>18</v>
      </c>
      <c r="C49" s="66" t="s">
        <v>82</v>
      </c>
    </row>
    <row r="50" spans="1:6" x14ac:dyDescent="0.25">
      <c r="B50" s="9" t="s">
        <v>66</v>
      </c>
      <c r="C50" s="9" t="s">
        <v>70</v>
      </c>
      <c r="E50" s="22">
        <f>'Info extract Fin Statements'!F13</f>
        <v>120000</v>
      </c>
    </row>
    <row r="51" spans="1:6" x14ac:dyDescent="0.25">
      <c r="B51" s="61" t="s">
        <v>68</v>
      </c>
      <c r="C51" s="61" t="s">
        <v>71</v>
      </c>
      <c r="F51" s="22">
        <f>'Info extract Fin Statements'!F13</f>
        <v>120000</v>
      </c>
    </row>
    <row r="52" spans="1:6" x14ac:dyDescent="0.25">
      <c r="A52" s="27"/>
      <c r="B52" s="27"/>
      <c r="C52" s="27"/>
      <c r="D52" s="24"/>
      <c r="E52" s="24"/>
      <c r="F52" s="24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G5" sqref="G5"/>
    </sheetView>
  </sheetViews>
  <sheetFormatPr defaultRowHeight="15" x14ac:dyDescent="0.25"/>
  <cols>
    <col min="1" max="1" width="7.7109375" style="20" customWidth="1"/>
    <col min="2" max="2" width="47" style="20" customWidth="1"/>
    <col min="3" max="6" width="14.7109375" style="20" customWidth="1"/>
    <col min="7" max="7" width="5.7109375" style="20" customWidth="1"/>
    <col min="8" max="9" width="14.7109375" style="20" customWidth="1"/>
    <col min="10" max="16384" width="9.140625" style="20"/>
  </cols>
  <sheetData>
    <row r="1" spans="1:9" x14ac:dyDescent="0.25">
      <c r="A1" s="5"/>
      <c r="B1" s="70" t="s">
        <v>90</v>
      </c>
      <c r="C1" s="5"/>
      <c r="D1" s="5"/>
      <c r="E1" s="17"/>
      <c r="F1" s="29"/>
      <c r="G1" s="29"/>
      <c r="H1" s="29"/>
      <c r="I1" s="17"/>
    </row>
    <row r="2" spans="1:9" x14ac:dyDescent="0.25">
      <c r="A2" s="13"/>
      <c r="B2" s="71"/>
      <c r="C2" s="83" t="s">
        <v>83</v>
      </c>
      <c r="D2" s="83"/>
      <c r="E2" s="83"/>
      <c r="F2" s="84" t="s">
        <v>84</v>
      </c>
      <c r="G2" s="84"/>
      <c r="H2" s="84"/>
      <c r="I2" s="72" t="s">
        <v>85</v>
      </c>
    </row>
    <row r="3" spans="1:9" x14ac:dyDescent="0.25">
      <c r="A3" s="4"/>
      <c r="B3" s="73"/>
      <c r="C3" s="74" t="s">
        <v>8</v>
      </c>
      <c r="D3" s="74" t="s">
        <v>9</v>
      </c>
      <c r="E3" s="74" t="s">
        <v>10</v>
      </c>
      <c r="F3" s="77" t="s">
        <v>86</v>
      </c>
      <c r="G3" s="78" t="s">
        <v>87</v>
      </c>
      <c r="H3" s="74" t="s">
        <v>88</v>
      </c>
      <c r="I3" s="74" t="s">
        <v>89</v>
      </c>
    </row>
    <row r="4" spans="1:9" x14ac:dyDescent="0.25">
      <c r="A4" s="4"/>
      <c r="B4" s="73"/>
      <c r="C4" s="58" t="s">
        <v>19</v>
      </c>
      <c r="D4" s="58" t="s">
        <v>19</v>
      </c>
      <c r="E4" s="58" t="s">
        <v>19</v>
      </c>
      <c r="F4" s="58" t="s">
        <v>19</v>
      </c>
      <c r="G4" s="75"/>
      <c r="H4" s="58" t="s">
        <v>19</v>
      </c>
      <c r="I4" s="58" t="s">
        <v>19</v>
      </c>
    </row>
    <row r="5" spans="1:9" x14ac:dyDescent="0.25">
      <c r="B5" s="79" t="s">
        <v>96</v>
      </c>
      <c r="C5" s="22">
        <f>'Info extract Fin Statements'!D12</f>
        <v>2100000</v>
      </c>
      <c r="D5" s="22">
        <f>'Info extract Fin Statements'!E12</f>
        <v>1000000</v>
      </c>
      <c r="E5" s="22">
        <f>'Info extract Fin Statements'!F12</f>
        <v>250000</v>
      </c>
      <c r="F5" s="22">
        <f>'Cons Journal (b)'!E35</f>
        <v>550000</v>
      </c>
      <c r="G5" s="76" t="s">
        <v>94</v>
      </c>
      <c r="H5" s="22"/>
      <c r="I5" s="22">
        <f>C5+D5+E5+H5+H6-F5-F6</f>
        <v>2680000</v>
      </c>
    </row>
    <row r="6" spans="1:9" x14ac:dyDescent="0.25">
      <c r="B6" s="79"/>
      <c r="C6" s="22"/>
      <c r="D6" s="22"/>
      <c r="E6" s="22"/>
      <c r="F6" s="22">
        <f>'Cons Journal (b)'!E50</f>
        <v>120000</v>
      </c>
      <c r="G6" s="76" t="s">
        <v>101</v>
      </c>
      <c r="H6" s="22"/>
      <c r="I6" s="22"/>
    </row>
    <row r="7" spans="1:9" x14ac:dyDescent="0.25">
      <c r="B7" s="79" t="s">
        <v>80</v>
      </c>
      <c r="C7" s="22">
        <f>C13-C5-C10</f>
        <v>4200000</v>
      </c>
      <c r="D7" s="22">
        <f>D13-D5-D10</f>
        <v>3150000</v>
      </c>
      <c r="E7" s="22">
        <f>E13-E5-E10</f>
        <v>20000</v>
      </c>
      <c r="F7" s="22">
        <f>'Cons Journal (b)'!E7</f>
        <v>1300000</v>
      </c>
      <c r="G7" s="76" t="s">
        <v>99</v>
      </c>
      <c r="H7" s="22">
        <f>'Cons Journal (b)'!F40</f>
        <v>300000</v>
      </c>
      <c r="I7" s="22">
        <f>C7+D7+E7+H7+H8+H9-F7-F8-F9</f>
        <v>7170000</v>
      </c>
    </row>
    <row r="8" spans="1:9" x14ac:dyDescent="0.25">
      <c r="B8" s="79"/>
      <c r="C8" s="22"/>
      <c r="D8" s="22"/>
      <c r="E8" s="22"/>
      <c r="F8" s="22"/>
      <c r="G8" s="76" t="s">
        <v>100</v>
      </c>
      <c r="H8" s="22">
        <f>'Cons Journal (b)'!F44</f>
        <v>600000</v>
      </c>
      <c r="I8" s="22"/>
    </row>
    <row r="9" spans="1:9" x14ac:dyDescent="0.25">
      <c r="B9" s="79"/>
      <c r="C9" s="22"/>
      <c r="D9" s="22"/>
      <c r="E9" s="22"/>
      <c r="F9" s="22"/>
      <c r="G9" s="76" t="s">
        <v>100</v>
      </c>
      <c r="H9" s="22">
        <f>'Cons Journal (b)'!F45</f>
        <v>200000</v>
      </c>
      <c r="I9" s="22"/>
    </row>
    <row r="10" spans="1:9" x14ac:dyDescent="0.25">
      <c r="B10" s="79" t="s">
        <v>5</v>
      </c>
      <c r="C10" s="24">
        <f>-'Info extract Fin Statements'!D13</f>
        <v>-1200000</v>
      </c>
      <c r="D10" s="24">
        <f>-'Info extract Fin Statements'!E13</f>
        <v>-550000</v>
      </c>
      <c r="E10" s="24">
        <f>-'Info extract Fin Statements'!F13</f>
        <v>-120000</v>
      </c>
      <c r="F10" s="22"/>
      <c r="G10" s="76" t="s">
        <v>94</v>
      </c>
      <c r="H10" s="22">
        <f>'Cons Journal (b)'!F36</f>
        <v>550000</v>
      </c>
      <c r="I10" s="24">
        <f>C10+D10+E10-F10-F11+H10+H11</f>
        <v>-1200000</v>
      </c>
    </row>
    <row r="11" spans="1:9" x14ac:dyDescent="0.25">
      <c r="B11" s="79"/>
      <c r="C11" s="26"/>
      <c r="D11" s="26"/>
      <c r="E11" s="26"/>
      <c r="F11" s="22"/>
      <c r="G11" s="76" t="s">
        <v>101</v>
      </c>
      <c r="H11" s="22">
        <f>'Cons Journal (b)'!F51</f>
        <v>120000</v>
      </c>
      <c r="I11" s="22"/>
    </row>
    <row r="12" spans="1:9" x14ac:dyDescent="0.25">
      <c r="B12" s="21" t="s">
        <v>0</v>
      </c>
      <c r="C12" s="26"/>
      <c r="D12" s="26"/>
      <c r="E12" s="26"/>
      <c r="F12" s="22"/>
      <c r="G12" s="76"/>
      <c r="H12" s="22"/>
      <c r="I12" s="22"/>
    </row>
    <row r="13" spans="1:9" x14ac:dyDescent="0.25">
      <c r="B13" s="79" t="s">
        <v>92</v>
      </c>
      <c r="C13" s="26">
        <f>'Info extract Fin Statements'!D8</f>
        <v>5100000</v>
      </c>
      <c r="D13" s="22">
        <f>'Info extract Fin Statements'!E8</f>
        <v>3600000</v>
      </c>
      <c r="E13" s="22">
        <f>'Info extract Fin Statements'!F8</f>
        <v>150000</v>
      </c>
      <c r="H13" s="22"/>
      <c r="I13" s="22">
        <f>SUM(I5:I10)</f>
        <v>8650000</v>
      </c>
    </row>
    <row r="14" spans="1:9" x14ac:dyDescent="0.25">
      <c r="B14" s="79" t="s">
        <v>1</v>
      </c>
      <c r="C14" s="22">
        <f>'Info extract Fin Statements'!D6</f>
        <v>8700000</v>
      </c>
      <c r="D14" s="22">
        <f>'Info extract Fin Statements'!E6</f>
        <v>4000000</v>
      </c>
      <c r="E14" s="22">
        <f>'Info extract Fin Statements'!F6</f>
        <v>2800000</v>
      </c>
      <c r="F14" s="22">
        <f>'Cons Journal (b)'!E5</f>
        <v>4000000</v>
      </c>
      <c r="G14" s="76" t="s">
        <v>91</v>
      </c>
      <c r="H14" s="22"/>
      <c r="I14" s="22">
        <f>C14+D14+E14+H14+H15-F14-F15</f>
        <v>8700000</v>
      </c>
    </row>
    <row r="15" spans="1:9" x14ac:dyDescent="0.25">
      <c r="B15" s="79"/>
      <c r="C15" s="22"/>
      <c r="D15" s="22"/>
      <c r="E15" s="22"/>
      <c r="F15" s="22">
        <f>'Cons Journal (b)'!E43</f>
        <v>2800000</v>
      </c>
      <c r="G15" s="76" t="s">
        <v>100</v>
      </c>
      <c r="H15" s="22"/>
      <c r="I15" s="22"/>
    </row>
    <row r="16" spans="1:9" x14ac:dyDescent="0.25">
      <c r="B16" s="79" t="s">
        <v>11</v>
      </c>
      <c r="C16" s="22">
        <f>'Info extract Fin Statements'!D7</f>
        <v>4600000</v>
      </c>
      <c r="D16" s="22">
        <f>'Info extract Fin Statements'!E7</f>
        <v>900000</v>
      </c>
      <c r="E16" s="22">
        <f>'Info extract Fin Statements'!F7</f>
        <v>0</v>
      </c>
      <c r="F16" s="22">
        <f>'Cons Journal (b)'!E6</f>
        <v>900000</v>
      </c>
      <c r="G16" s="76" t="s">
        <v>91</v>
      </c>
      <c r="H16" s="22"/>
      <c r="I16" s="22">
        <f>C16+D16+E16+H16-F16</f>
        <v>4600000</v>
      </c>
    </row>
    <row r="17" spans="1:11" ht="15.75" thickBot="1" x14ac:dyDescent="0.3">
      <c r="B17" s="20" t="s">
        <v>3</v>
      </c>
      <c r="C17" s="25">
        <f>SUM(C13:C16)</f>
        <v>18400000</v>
      </c>
      <c r="D17" s="25">
        <f>SUM(D13:D16)</f>
        <v>8500000</v>
      </c>
      <c r="E17" s="25">
        <f>SUM(E13:E16)</f>
        <v>2950000</v>
      </c>
      <c r="F17" s="22"/>
      <c r="G17" s="76"/>
      <c r="H17" s="22"/>
      <c r="I17" s="25">
        <f>SUM(I13:I16)</f>
        <v>21950000</v>
      </c>
    </row>
    <row r="18" spans="1:11" ht="15.75" thickTop="1" x14ac:dyDescent="0.25">
      <c r="C18" s="22"/>
      <c r="D18" s="22"/>
      <c r="E18" s="22"/>
      <c r="F18" s="22"/>
      <c r="G18" s="76"/>
      <c r="H18" s="22"/>
      <c r="I18" s="22"/>
      <c r="J18" s="22"/>
      <c r="K18" s="22"/>
    </row>
    <row r="19" spans="1:11" x14ac:dyDescent="0.25">
      <c r="B19" s="80" t="s">
        <v>93</v>
      </c>
      <c r="C19" s="22"/>
      <c r="D19" s="22"/>
      <c r="E19" s="22"/>
      <c r="F19" s="22"/>
      <c r="G19" s="76"/>
      <c r="H19" s="22"/>
      <c r="I19" s="22"/>
      <c r="J19" s="22"/>
      <c r="K19" s="22"/>
    </row>
    <row r="20" spans="1:11" x14ac:dyDescent="0.25">
      <c r="B20" s="65" t="s">
        <v>69</v>
      </c>
      <c r="C20" s="22">
        <f>'Acquisition Analysis'!F22</f>
        <v>6900000</v>
      </c>
      <c r="D20" s="22">
        <v>0</v>
      </c>
      <c r="E20" s="22">
        <v>0</v>
      </c>
      <c r="F20" s="22"/>
      <c r="G20" s="76" t="s">
        <v>91</v>
      </c>
      <c r="H20" s="22">
        <f>'Cons Journal (b)'!F9</f>
        <v>6900000</v>
      </c>
      <c r="I20" s="22">
        <f>C20+D20+E20+F20-H20</f>
        <v>0</v>
      </c>
      <c r="J20" s="22"/>
      <c r="K20" s="22"/>
    </row>
    <row r="21" spans="1:11" x14ac:dyDescent="0.25">
      <c r="B21" s="65" t="s">
        <v>78</v>
      </c>
      <c r="C21" s="22">
        <f>'Acquisition Analysis'!F37</f>
        <v>2000000</v>
      </c>
      <c r="D21" s="22">
        <v>0</v>
      </c>
      <c r="E21" s="22">
        <v>0</v>
      </c>
      <c r="F21" s="22"/>
      <c r="G21" s="76" t="s">
        <v>100</v>
      </c>
      <c r="H21" s="22">
        <f>'Cons Journal (b)'!F46</f>
        <v>2000000</v>
      </c>
      <c r="I21" s="22">
        <f>C21+D21+E21+F21-H21</f>
        <v>0</v>
      </c>
      <c r="J21" s="22"/>
      <c r="K21" s="22"/>
    </row>
    <row r="22" spans="1:11" x14ac:dyDescent="0.25">
      <c r="B22" s="65" t="s">
        <v>76</v>
      </c>
      <c r="C22" s="22">
        <f>'Invest in Subsidiaries (a)'!E11</f>
        <v>-300000</v>
      </c>
      <c r="D22" s="22">
        <v>0</v>
      </c>
      <c r="E22" s="22">
        <v>0</v>
      </c>
      <c r="F22" s="22">
        <f>'Cons Journal (b)'!E39</f>
        <v>300000</v>
      </c>
      <c r="G22" s="76" t="s">
        <v>98</v>
      </c>
      <c r="H22" s="22"/>
      <c r="I22" s="22">
        <f>C22+D22+E22+F22-H22</f>
        <v>0</v>
      </c>
      <c r="J22" s="22"/>
      <c r="K22" s="22"/>
    </row>
    <row r="23" spans="1:11" x14ac:dyDescent="0.25">
      <c r="B23" s="20" t="s">
        <v>67</v>
      </c>
      <c r="C23" s="22">
        <v>0</v>
      </c>
      <c r="D23" s="22">
        <v>0</v>
      </c>
      <c r="E23" s="22">
        <v>0</v>
      </c>
      <c r="F23" s="24">
        <f>'Cons Journal (b)'!E8</f>
        <v>700000</v>
      </c>
      <c r="G23" s="76" t="s">
        <v>91</v>
      </c>
      <c r="H23" s="24"/>
      <c r="I23" s="22">
        <f>C23+D23+E23+F23-H23</f>
        <v>700000</v>
      </c>
      <c r="J23" s="22"/>
      <c r="K23" s="22"/>
    </row>
    <row r="24" spans="1:11" ht="15.75" thickBot="1" x14ac:dyDescent="0.3">
      <c r="C24" s="22"/>
      <c r="D24" s="22"/>
      <c r="E24" s="22"/>
      <c r="F24" s="25">
        <f>SUM(F5:F23)</f>
        <v>10670000</v>
      </c>
      <c r="G24" s="76"/>
      <c r="H24" s="25">
        <f>SUM(H5:H23)</f>
        <v>10670000</v>
      </c>
      <c r="I24" s="22"/>
      <c r="J24" s="22"/>
      <c r="K24" s="22"/>
    </row>
    <row r="25" spans="1:11" ht="15.75" thickTop="1" x14ac:dyDescent="0.25">
      <c r="A25" s="27"/>
      <c r="B25" s="27"/>
      <c r="C25" s="24"/>
      <c r="D25" s="24"/>
      <c r="E25" s="24"/>
      <c r="F25" s="24"/>
      <c r="G25" s="24"/>
      <c r="H25" s="24"/>
      <c r="I25" s="24"/>
      <c r="J25" s="22"/>
      <c r="K25" s="22"/>
    </row>
    <row r="26" spans="1:11" x14ac:dyDescent="0.25">
      <c r="B26" s="59" t="s">
        <v>61</v>
      </c>
      <c r="C26" s="22"/>
      <c r="D26" s="22"/>
      <c r="E26" s="22"/>
      <c r="F26" s="22"/>
      <c r="G26" s="22"/>
      <c r="H26" s="22"/>
      <c r="I26" s="22"/>
      <c r="J26" s="22"/>
      <c r="K26" s="22"/>
    </row>
    <row r="27" spans="1:11" x14ac:dyDescent="0.25">
      <c r="B27" s="85" t="s">
        <v>95</v>
      </c>
      <c r="C27" s="85"/>
      <c r="D27" s="85"/>
      <c r="E27" s="85"/>
      <c r="F27" s="85"/>
      <c r="G27" s="85"/>
      <c r="H27" s="85"/>
      <c r="I27" s="85"/>
    </row>
    <row r="28" spans="1:11" ht="30" customHeight="1" x14ac:dyDescent="0.25">
      <c r="B28" s="86" t="s">
        <v>97</v>
      </c>
      <c r="C28" s="86"/>
      <c r="D28" s="86"/>
      <c r="E28" s="86"/>
      <c r="F28" s="86"/>
      <c r="G28" s="86"/>
      <c r="H28" s="86"/>
      <c r="I28" s="86"/>
    </row>
  </sheetData>
  <mergeCells count="4">
    <mergeCell ref="C2:E2"/>
    <mergeCell ref="F2:H2"/>
    <mergeCell ref="B27:I27"/>
    <mergeCell ref="B28:I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Info extract Fin Statements</vt:lpstr>
      <vt:lpstr>Acquisition Analysis</vt:lpstr>
      <vt:lpstr>Invest in Subsidiaries (a)</vt:lpstr>
      <vt:lpstr>Cons Journal (b)</vt:lpstr>
      <vt:lpstr>Cons Worksheet (c)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LECT-A504</dc:creator>
  <cp:lastModifiedBy>Peter Keet</cp:lastModifiedBy>
  <dcterms:created xsi:type="dcterms:W3CDTF">2016-07-22T09:00:14Z</dcterms:created>
  <dcterms:modified xsi:type="dcterms:W3CDTF">2016-09-02T16:45:08Z</dcterms:modified>
</cp:coreProperties>
</file>