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50" windowWidth="23955" windowHeight="9975" tabRatio="815"/>
  </bookViews>
  <sheets>
    <sheet name="Pr 3-1" sheetId="1" r:id="rId1"/>
    <sheet name="Pr 3-2" sheetId="3" r:id="rId2"/>
    <sheet name="Pr 3-3" sheetId="4" r:id="rId3"/>
    <sheet name="Pr 3-4" sheetId="5" r:id="rId4"/>
    <sheet name="Pr 3-5" sheetId="6" r:id="rId5"/>
    <sheet name="Pr 3-6" sheetId="7" r:id="rId6"/>
    <sheet name="Pr 3-7" sheetId="8" r:id="rId7"/>
    <sheet name="Pr 3-8" sheetId="9" r:id="rId8"/>
    <sheet name="Pr 3-9" sheetId="10" r:id="rId9"/>
    <sheet name="Pr 3-10" sheetId="11" r:id="rId10"/>
    <sheet name="Pr 3-11" sheetId="12" r:id="rId11"/>
    <sheet name="Pr 3-14" sheetId="13" r:id="rId12"/>
    <sheet name="Pr 3-15" sheetId="14" r:id="rId13"/>
    <sheet name="Pr 3-16" sheetId="15" r:id="rId14"/>
    <sheet name="Pr 3-17" sheetId="16" r:id="rId15"/>
    <sheet name="Pr 3-18" sheetId="17" r:id="rId16"/>
    <sheet name="Pr 3-19" sheetId="18" r:id="rId17"/>
    <sheet name="Pr 3-20" sheetId="19" r:id="rId18"/>
    <sheet name="Pr 3-21" sheetId="20" r:id="rId19"/>
    <sheet name="Pr 3-22" sheetId="21" r:id="rId20"/>
    <sheet name="Pr 3-23" sheetId="22" r:id="rId21"/>
    <sheet name="Pr 3-24" sheetId="23" r:id="rId22"/>
    <sheet name="Pr 3-25" sheetId="24" r:id="rId23"/>
    <sheet name="Pr 3-26" sheetId="25" r:id="rId24"/>
    <sheet name="Pr 3-27" sheetId="26" r:id="rId25"/>
    <sheet name="Pr 3-28" sheetId="27" r:id="rId26"/>
    <sheet name="Pr 3-29" sheetId="28" r:id="rId27"/>
    <sheet name="Pr 3-30" sheetId="29" r:id="rId28"/>
    <sheet name="Pr 3-31" sheetId="30" r:id="rId29"/>
    <sheet name="Pr 3-32" sheetId="31" r:id="rId30"/>
    <sheet name="Pr 3-33" sheetId="32" r:id="rId31"/>
    <sheet name="Pr 3-34" sheetId="33" r:id="rId32"/>
    <sheet name="Pr 3-35" sheetId="34" r:id="rId33"/>
    <sheet name="Pr 3-36" sheetId="35" r:id="rId34"/>
    <sheet name="Pr 3-37" sheetId="36" r:id="rId35"/>
  </sheets>
  <calcPr calcId="145621" concurrentCalc="0"/>
</workbook>
</file>

<file path=xl/calcChain.xml><?xml version="1.0" encoding="utf-8"?>
<calcChain xmlns="http://schemas.openxmlformats.org/spreadsheetml/2006/main">
  <c r="C33" i="33" l="1"/>
  <c r="C37" i="33"/>
  <c r="C28" i="33"/>
  <c r="C38" i="33"/>
  <c r="D35" i="28"/>
  <c r="C35" i="28"/>
  <c r="F13" i="28"/>
  <c r="F14" i="28"/>
  <c r="F12" i="28"/>
  <c r="C17" i="20"/>
  <c r="C16" i="16"/>
  <c r="C19" i="17"/>
  <c r="C15" i="28"/>
  <c r="E31" i="12"/>
  <c r="F87" i="36"/>
  <c r="F85" i="36"/>
  <c r="F86" i="36"/>
  <c r="D87" i="36"/>
  <c r="D85" i="36"/>
  <c r="D86" i="36"/>
  <c r="D59" i="36"/>
  <c r="D24" i="36"/>
  <c r="D68" i="36"/>
  <c r="D71" i="36"/>
  <c r="F93" i="36"/>
  <c r="D63" i="36"/>
  <c r="D54" i="36"/>
  <c r="F88" i="36"/>
  <c r="D51" i="36"/>
  <c r="F90" i="36"/>
  <c r="D33" i="36"/>
  <c r="D36" i="36"/>
  <c r="D93" i="36"/>
  <c r="D28" i="36"/>
  <c r="D19" i="36"/>
  <c r="D88" i="36"/>
  <c r="D16" i="36"/>
  <c r="D91" i="36"/>
  <c r="D59" i="35"/>
  <c r="D57" i="35"/>
  <c r="D58" i="35"/>
  <c r="D38" i="35"/>
  <c r="D40" i="35"/>
  <c r="D33" i="35"/>
  <c r="D26" i="35"/>
  <c r="D28" i="35"/>
  <c r="D20" i="35"/>
  <c r="D60" i="35"/>
  <c r="D16" i="35"/>
  <c r="C29" i="34"/>
  <c r="C25" i="34"/>
  <c r="C26" i="34"/>
  <c r="C31" i="34"/>
  <c r="F31" i="34"/>
  <c r="C25" i="33"/>
  <c r="C29" i="33"/>
  <c r="C30" i="32"/>
  <c r="C23" i="32"/>
  <c r="C24" i="32"/>
  <c r="C25" i="32"/>
  <c r="C27" i="31"/>
  <c r="C24" i="31"/>
  <c r="C25" i="31"/>
  <c r="C60" i="30"/>
  <c r="C30" i="30"/>
  <c r="C57" i="30"/>
  <c r="C59" i="30"/>
  <c r="C63" i="30"/>
  <c r="C46" i="30"/>
  <c r="C64" i="30"/>
  <c r="C42" i="30"/>
  <c r="C41" i="30"/>
  <c r="C16" i="30"/>
  <c r="C19" i="30"/>
  <c r="C20" i="30"/>
  <c r="D41" i="29"/>
  <c r="E41" i="29"/>
  <c r="C41" i="29"/>
  <c r="D36" i="29"/>
  <c r="E36" i="29"/>
  <c r="C36" i="29"/>
  <c r="C31" i="29"/>
  <c r="D31" i="29"/>
  <c r="E31" i="29"/>
  <c r="D26" i="29"/>
  <c r="E26" i="29"/>
  <c r="C26" i="29"/>
  <c r="D21" i="29"/>
  <c r="E21" i="29"/>
  <c r="C21" i="29"/>
  <c r="E36" i="28"/>
  <c r="C36" i="28"/>
  <c r="D36" i="28"/>
  <c r="E35" i="28"/>
  <c r="C31" i="28"/>
  <c r="D26" i="28"/>
  <c r="E26" i="28"/>
  <c r="C26" i="28"/>
  <c r="D20" i="28"/>
  <c r="E20" i="28"/>
  <c r="C20" i="28"/>
  <c r="D20" i="27"/>
  <c r="D21" i="27"/>
  <c r="E21" i="27"/>
  <c r="C25" i="27"/>
  <c r="C21" i="27"/>
  <c r="E20" i="27"/>
  <c r="C24" i="27"/>
  <c r="C20" i="27"/>
  <c r="C31" i="26"/>
  <c r="C32" i="26"/>
  <c r="C33" i="26"/>
  <c r="C23" i="26"/>
  <c r="C24" i="26"/>
  <c r="C25" i="26"/>
  <c r="C30" i="26"/>
  <c r="C22" i="26"/>
  <c r="C30" i="25"/>
  <c r="C26" i="25"/>
  <c r="C25" i="25"/>
  <c r="C24" i="25"/>
  <c r="C23" i="25"/>
  <c r="C22" i="25"/>
  <c r="C20" i="24"/>
  <c r="C18" i="24"/>
  <c r="D33" i="23"/>
  <c r="D14" i="23"/>
  <c r="D17" i="23"/>
  <c r="D23" i="22"/>
  <c r="D20" i="22"/>
  <c r="D39" i="21"/>
  <c r="D33" i="21"/>
  <c r="D31" i="21"/>
  <c r="D25" i="21"/>
  <c r="D18" i="21"/>
  <c r="D35" i="21"/>
  <c r="C43" i="20"/>
  <c r="C41" i="20"/>
  <c r="C39" i="20"/>
  <c r="C24" i="20"/>
  <c r="C45" i="20"/>
  <c r="C34" i="20"/>
  <c r="C32" i="20"/>
  <c r="C30" i="20"/>
  <c r="C36" i="20"/>
  <c r="E20" i="19"/>
  <c r="E23" i="19"/>
  <c r="C23" i="19"/>
  <c r="C20" i="19"/>
  <c r="C18" i="18"/>
  <c r="C20" i="18"/>
  <c r="C20" i="17"/>
  <c r="E29" i="16"/>
  <c r="E30" i="16"/>
  <c r="E31" i="16"/>
  <c r="E32" i="16"/>
  <c r="C32" i="16"/>
  <c r="C31" i="16"/>
  <c r="C30" i="16"/>
  <c r="C29" i="16"/>
  <c r="D16" i="16"/>
  <c r="D22" i="16"/>
  <c r="C22" i="16"/>
  <c r="C27" i="15"/>
  <c r="C25" i="15"/>
  <c r="C23" i="15"/>
  <c r="C33" i="14"/>
  <c r="C28" i="14"/>
  <c r="C23" i="14"/>
  <c r="C24" i="13"/>
  <c r="C21" i="13"/>
  <c r="C29" i="12"/>
  <c r="C24" i="12"/>
  <c r="C31" i="12"/>
  <c r="C39" i="11"/>
  <c r="C34" i="11"/>
  <c r="C23" i="11"/>
  <c r="C27" i="11"/>
  <c r="C31" i="11"/>
  <c r="C38" i="10"/>
  <c r="C34" i="10"/>
  <c r="C23" i="10"/>
  <c r="C27" i="10"/>
  <c r="C31" i="10"/>
  <c r="C26" i="9"/>
  <c r="C28" i="9"/>
  <c r="C23" i="9"/>
  <c r="C20" i="9"/>
  <c r="E21" i="8"/>
  <c r="E24" i="8"/>
  <c r="E28" i="8"/>
  <c r="D28" i="8"/>
  <c r="D24" i="8"/>
  <c r="D21" i="8"/>
  <c r="C38" i="7"/>
  <c r="C35" i="7"/>
  <c r="C32" i="7"/>
  <c r="C48" i="7"/>
  <c r="C31" i="7"/>
  <c r="C21" i="7"/>
  <c r="C26" i="7"/>
  <c r="C21" i="6"/>
  <c r="C19" i="6"/>
  <c r="C21" i="5"/>
  <c r="C19" i="5"/>
  <c r="C21" i="4"/>
  <c r="C19" i="4"/>
  <c r="C23" i="4"/>
  <c r="C19" i="3"/>
  <c r="C21" i="3"/>
  <c r="E37" i="28"/>
  <c r="F35" i="28"/>
  <c r="C27" i="26"/>
  <c r="D19" i="23"/>
  <c r="D21" i="23"/>
  <c r="D31" i="23"/>
  <c r="C23" i="5"/>
  <c r="D94" i="36"/>
  <c r="F94" i="36"/>
  <c r="F91" i="36"/>
  <c r="D90" i="36"/>
  <c r="D42" i="35"/>
  <c r="D44" i="35"/>
  <c r="D52" i="35"/>
  <c r="D69" i="35"/>
  <c r="D70" i="35"/>
  <c r="D64" i="35"/>
  <c r="D65" i="35"/>
  <c r="F28" i="34"/>
  <c r="C28" i="34"/>
  <c r="F24" i="34"/>
  <c r="C30" i="33"/>
  <c r="C34" i="33"/>
  <c r="F27" i="32"/>
  <c r="F30" i="32"/>
  <c r="C23" i="31"/>
  <c r="C44" i="30"/>
  <c r="C45" i="30"/>
  <c r="C62" i="30"/>
  <c r="C66" i="30"/>
  <c r="C67" i="30"/>
  <c r="C69" i="30"/>
  <c r="D37" i="28"/>
  <c r="C37" i="28"/>
  <c r="C35" i="26"/>
  <c r="D27" i="23"/>
  <c r="D37" i="21"/>
  <c r="C48" i="20"/>
  <c r="C29" i="15"/>
  <c r="C31" i="15"/>
  <c r="G21" i="8"/>
  <c r="G24" i="8"/>
  <c r="G28" i="8"/>
  <c r="C34" i="7"/>
  <c r="C37" i="7"/>
  <c r="C40" i="7"/>
  <c r="C46" i="7"/>
  <c r="C23" i="6"/>
  <c r="D29" i="23"/>
  <c r="D20" i="36"/>
  <c r="D55" i="36"/>
  <c r="D73" i="36"/>
  <c r="D75" i="36"/>
  <c r="D38" i="36"/>
  <c r="D40" i="36"/>
  <c r="D64" i="36"/>
  <c r="D29" i="36"/>
  <c r="D34" i="35"/>
  <c r="D21" i="35"/>
  <c r="C27" i="32"/>
  <c r="F23" i="32"/>
  <c r="C21" i="30"/>
  <c r="B25" i="16"/>
  <c r="F25" i="16"/>
  <c r="C34" i="15"/>
  <c r="C36" i="15"/>
  <c r="C42" i="10"/>
  <c r="C43" i="11"/>
  <c r="F24" i="32"/>
  <c r="F37" i="28"/>
  <c r="D35" i="23"/>
  <c r="F82" i="36"/>
  <c r="F84" i="36"/>
  <c r="F89" i="36"/>
  <c r="F83" i="36"/>
  <c r="F92" i="36"/>
  <c r="D82" i="36"/>
  <c r="D84" i="36"/>
  <c r="D92" i="36"/>
  <c r="D83" i="36"/>
  <c r="D89" i="36"/>
  <c r="D54" i="35"/>
  <c r="D53" i="35"/>
  <c r="D68" i="35"/>
  <c r="D61" i="35"/>
  <c r="F28" i="32"/>
  <c r="C28" i="32"/>
  <c r="C48" i="30"/>
  <c r="C49" i="30"/>
  <c r="C51" i="30"/>
  <c r="C54" i="30"/>
  <c r="C39" i="28"/>
  <c r="C38" i="15"/>
  <c r="C41" i="7"/>
  <c r="C43" i="7"/>
  <c r="C50" i="7"/>
  <c r="F29" i="34"/>
  <c r="F25" i="34"/>
  <c r="C24" i="34"/>
</calcChain>
</file>

<file path=xl/sharedStrings.xml><?xml version="1.0" encoding="utf-8"?>
<sst xmlns="http://schemas.openxmlformats.org/spreadsheetml/2006/main" count="1871" uniqueCount="398">
  <si>
    <t>Block 15e</t>
  </si>
  <si>
    <t>All input values are shown in yellow. Only these values need changed to review algo versions.</t>
  </si>
  <si>
    <r>
      <t xml:space="preserve">Answers are displayed in red. </t>
    </r>
    <r>
      <rPr>
        <b/>
        <sz val="11"/>
        <rFont val="Calibri"/>
        <family val="2"/>
        <scheme val="minor"/>
      </rPr>
      <t/>
    </r>
  </si>
  <si>
    <t>Connect tolerances are listed below the solution.</t>
  </si>
  <si>
    <t>Assumptions and other problem notes are displayed at the very bottom.</t>
  </si>
  <si>
    <t>Input variables:</t>
  </si>
  <si>
    <t xml:space="preserve"> </t>
  </si>
  <si>
    <t>Solution and Explanation:</t>
  </si>
  <si>
    <t>Connect tolerances:</t>
  </si>
  <si>
    <t>For values:</t>
  </si>
  <si>
    <t>Decimal values with 3 or more places (.xxx or more)</t>
  </si>
  <si>
    <r>
      <rPr>
        <sz val="11"/>
        <color rgb="FF0070C0"/>
        <rFont val="Calibri"/>
        <family val="2"/>
      </rPr>
      <t>±1%</t>
    </r>
  </si>
  <si>
    <t>Decimal values with 1 or 2 places (.x or .xx)</t>
  </si>
  <si>
    <t>±.1</t>
  </si>
  <si>
    <t>an absolute value</t>
  </si>
  <si>
    <t>1 - 1,000</t>
  </si>
  <si>
    <t>1,001 - 1 million</t>
  </si>
  <si>
    <r>
      <rPr>
        <sz val="11"/>
        <color rgb="FF0070C0"/>
        <rFont val="Calibri"/>
        <family val="2"/>
      </rPr>
      <t>±</t>
    </r>
    <r>
      <rPr>
        <sz val="11"/>
        <color rgb="FF0070C0"/>
        <rFont val="Calibri"/>
        <family val="2"/>
        <scheme val="minor"/>
      </rPr>
      <t xml:space="preserve"> .1%</t>
    </r>
  </si>
  <si>
    <t>&gt; 1 million</t>
  </si>
  <si>
    <r>
      <rPr>
        <sz val="11"/>
        <color rgb="FF0070C0"/>
        <rFont val="Calibri"/>
        <family val="2"/>
      </rPr>
      <t>± .01%</t>
    </r>
  </si>
  <si>
    <t>Problem notes:</t>
  </si>
  <si>
    <t xml:space="preserve">   </t>
  </si>
  <si>
    <t>Pr 3-1</t>
  </si>
  <si>
    <t>Pr 3-2</t>
  </si>
  <si>
    <t>Pr 3-3</t>
  </si>
  <si>
    <t>Pr 3-4</t>
  </si>
  <si>
    <t>Pr 3-5</t>
  </si>
  <si>
    <t>Pr 3-6</t>
  </si>
  <si>
    <t>Pr 3-7</t>
  </si>
  <si>
    <t>Pr 3-8</t>
  </si>
  <si>
    <t>Pr 3-9</t>
  </si>
  <si>
    <t>Pr 3-10</t>
  </si>
  <si>
    <t>Pr 3-11</t>
  </si>
  <si>
    <t>Pr 3-14</t>
  </si>
  <si>
    <t>Pr 3-15</t>
  </si>
  <si>
    <t>Pr 3-16</t>
  </si>
  <si>
    <t>Pr 3-17</t>
  </si>
  <si>
    <t>Pr 3-18</t>
  </si>
  <si>
    <t>Pr 3-19</t>
  </si>
  <si>
    <t>Pr 3-20</t>
  </si>
  <si>
    <t>Pr 3-21</t>
  </si>
  <si>
    <t>Pr 3-22</t>
  </si>
  <si>
    <t>Pr 3-23</t>
  </si>
  <si>
    <t>Pr 3-24</t>
  </si>
  <si>
    <t>Pr 3-25</t>
  </si>
  <si>
    <t>Pr 3-26</t>
  </si>
  <si>
    <t>Pr 3-27</t>
  </si>
  <si>
    <t>Pr 3-28</t>
  </si>
  <si>
    <t>Pr 3-29</t>
  </si>
  <si>
    <t>Pr 3-30</t>
  </si>
  <si>
    <t>Pr 3-31</t>
  </si>
  <si>
    <t>Pr 3-32</t>
  </si>
  <si>
    <t>Pr 3-33</t>
  </si>
  <si>
    <t>Pr 3-34</t>
  </si>
  <si>
    <t>Pr 3-35</t>
  </si>
  <si>
    <t>a.</t>
  </si>
  <si>
    <t>b.</t>
  </si>
  <si>
    <t>Sales</t>
  </si>
  <si>
    <t>c.</t>
  </si>
  <si>
    <t>Net income</t>
  </si>
  <si>
    <t>a-1.</t>
  </si>
  <si>
    <t>a-2.</t>
  </si>
  <si>
    <t>Assets</t>
  </si>
  <si>
    <t>d.</t>
  </si>
  <si>
    <t>Year</t>
  </si>
  <si>
    <t>Equity</t>
  </si>
  <si>
    <t>b-1.</t>
  </si>
  <si>
    <t>b-2.</t>
  </si>
  <si>
    <t>Debt</t>
  </si>
  <si>
    <t>Electronics</t>
  </si>
  <si>
    <t>Software</t>
  </si>
  <si>
    <t>c-1.</t>
  </si>
  <si>
    <t>d-1.</t>
  </si>
  <si>
    <t>e-1.</t>
  </si>
  <si>
    <t>Div. A profit</t>
  </si>
  <si>
    <t>Div. A sales</t>
  </si>
  <si>
    <t>Div. B profit</t>
  </si>
  <si>
    <t>Div. B sales</t>
  </si>
  <si>
    <t xml:space="preserve">a. </t>
  </si>
  <si>
    <t>Division A</t>
  </si>
  <si>
    <t>Profit margin</t>
  </si>
  <si>
    <t>Division B</t>
  </si>
  <si>
    <t>Division</t>
  </si>
  <si>
    <t>is superior.</t>
  </si>
  <si>
    <t>percent</t>
  </si>
  <si>
    <t xml:space="preserve">Net income = </t>
  </si>
  <si>
    <t>Return on assets =</t>
  </si>
  <si>
    <t>Total asset turnover</t>
  </si>
  <si>
    <t>times</t>
  </si>
  <si>
    <t xml:space="preserve">Assets = </t>
  </si>
  <si>
    <t xml:space="preserve">ROA = </t>
  </si>
  <si>
    <t>Return on assets</t>
  </si>
  <si>
    <t xml:space="preserve">Sales = </t>
  </si>
  <si>
    <t>Profit margin =</t>
  </si>
  <si>
    <t xml:space="preserve">Net income  = </t>
  </si>
  <si>
    <t xml:space="preserve">Profit margin = </t>
  </si>
  <si>
    <t>Cost of goods sold</t>
  </si>
  <si>
    <t>Gross profit</t>
  </si>
  <si>
    <t>Interest expense</t>
  </si>
  <si>
    <t>Taxes 30%</t>
  </si>
  <si>
    <t>Income after taxes</t>
  </si>
  <si>
    <t>Year 1 Income after taxes</t>
  </si>
  <si>
    <t>b. Sales increase %</t>
  </si>
  <si>
    <t>b. Cost of goods sold increase %</t>
  </si>
  <si>
    <t>Year 2:</t>
  </si>
  <si>
    <t>Selling and adminstrative expense</t>
  </si>
  <si>
    <t>Operating profit</t>
  </si>
  <si>
    <t>Income before taxes</t>
  </si>
  <si>
    <t>Taxes</t>
  </si>
  <si>
    <t>Taxes (30%)</t>
  </si>
  <si>
    <t>b. Tax rate</t>
  </si>
  <si>
    <r>
      <t xml:space="preserve">Sales = (1  + .xx) </t>
    </r>
    <r>
      <rPr>
        <sz val="11"/>
        <color theme="1"/>
        <rFont val="Calibri"/>
        <family val="2"/>
      </rPr>
      <t xml:space="preserve">× $x,xxx,xxx = </t>
    </r>
  </si>
  <si>
    <r>
      <t xml:space="preserve">Cost of goods sold = (1 + .xx) </t>
    </r>
    <r>
      <rPr>
        <sz val="11"/>
        <color theme="1"/>
        <rFont val="Calibri"/>
        <family val="2"/>
      </rPr>
      <t xml:space="preserve">× $x,xxx,xxx = </t>
    </r>
  </si>
  <si>
    <t>Year 1</t>
  </si>
  <si>
    <t>Selling and admin.</t>
  </si>
  <si>
    <t>Year 2</t>
  </si>
  <si>
    <t>Cost of goods sold to sales</t>
  </si>
  <si>
    <t>Selling and administrative expense to sales</t>
  </si>
  <si>
    <t>Interest expense to sales</t>
  </si>
  <si>
    <t>Year xxxx</t>
  </si>
  <si>
    <t>Profitability</t>
  </si>
  <si>
    <t xml:space="preserve">Return on assets = </t>
  </si>
  <si>
    <t xml:space="preserve">Return on equity = </t>
  </si>
  <si>
    <t>c. Total asset turnover</t>
  </si>
  <si>
    <t xml:space="preserve">Pofit margin = </t>
  </si>
  <si>
    <t>Total assets</t>
  </si>
  <si>
    <t>Current assets</t>
  </si>
  <si>
    <t>Fixed asset turnover</t>
  </si>
  <si>
    <t>Return on sales</t>
  </si>
  <si>
    <t>Fixed assets</t>
  </si>
  <si>
    <t>Fixed assets = Total assets - Current assets</t>
  </si>
  <si>
    <t xml:space="preserve">                         = $x,xxx,xxx - xxx,xxx</t>
  </si>
  <si>
    <t xml:space="preserve">                         = $xxx,xxx</t>
  </si>
  <si>
    <t xml:space="preserve">Total debt and stockholders' equity = Total assets </t>
  </si>
  <si>
    <t xml:space="preserve">                                                                         = $x,xxx,xxx</t>
  </si>
  <si>
    <t xml:space="preserve">Stockholders' equity = Total debt and stockholder's equity - Debt </t>
  </si>
  <si>
    <t xml:space="preserve">                                          = $x,xxx,xxx - xxx,xxx</t>
  </si>
  <si>
    <t xml:space="preserve">                                          = $x,xxx,xxx</t>
  </si>
  <si>
    <r>
      <t xml:space="preserve">Sales = Fixed assets </t>
    </r>
    <r>
      <rPr>
        <sz val="11"/>
        <color theme="1"/>
        <rFont val="Calibri"/>
        <family val="2"/>
      </rPr>
      <t>× Fixed asset turnover</t>
    </r>
  </si>
  <si>
    <r>
      <t xml:space="preserve">           = $xxx,xxx </t>
    </r>
    <r>
      <rPr>
        <sz val="11"/>
        <color theme="1"/>
        <rFont val="Calibri"/>
        <family val="2"/>
      </rPr>
      <t>× x</t>
    </r>
  </si>
  <si>
    <t xml:space="preserve">           =</t>
  </si>
  <si>
    <r>
      <t xml:space="preserve">Net income = Return on sales  </t>
    </r>
    <r>
      <rPr>
        <sz val="11"/>
        <color theme="1"/>
        <rFont val="Calibri"/>
        <family val="2"/>
      </rPr>
      <t>× Sales</t>
    </r>
  </si>
  <si>
    <r>
      <t xml:space="preserve">                        = .xx </t>
    </r>
    <r>
      <rPr>
        <sz val="11"/>
        <color theme="1"/>
        <rFont val="Calibri"/>
        <family val="2"/>
      </rPr>
      <t>× $x,xxx,xxx</t>
    </r>
  </si>
  <si>
    <t>Return on stockholders' equity = Net income / Sales</t>
  </si>
  <si>
    <t>Asset turnover</t>
  </si>
  <si>
    <t>a. Return on assets</t>
  </si>
  <si>
    <t>b. Profit margin</t>
  </si>
  <si>
    <r>
      <t xml:space="preserve">Return on assets = Profit margin </t>
    </r>
    <r>
      <rPr>
        <sz val="11"/>
        <color theme="1"/>
        <rFont val="Calibri"/>
        <family val="2"/>
      </rPr>
      <t>× Total asset turnover</t>
    </r>
  </si>
  <si>
    <t>Profit margin = Return on assets / Total asset turnover</t>
  </si>
  <si>
    <t xml:space="preserve">                           = xx.x% / x.x</t>
  </si>
  <si>
    <t xml:space="preserve">                           = x.xx%</t>
  </si>
  <si>
    <t xml:space="preserve">                                  = x.xx%</t>
  </si>
  <si>
    <r>
      <t xml:space="preserve">                                   = x% </t>
    </r>
    <r>
      <rPr>
        <sz val="11"/>
        <color theme="1"/>
        <rFont val="Calibri"/>
        <family val="2"/>
      </rPr>
      <t>× x.x</t>
    </r>
  </si>
  <si>
    <t xml:space="preserve">                                   = .xx / (1 - .xx)</t>
  </si>
  <si>
    <t xml:space="preserve">                                  = .xxxx, or xx.xx%</t>
  </si>
  <si>
    <t xml:space="preserve">With no debt, ROE = ROA = </t>
  </si>
  <si>
    <t>Return on equity = Return on assets / (1 - Debt-to-total assets ratio)</t>
  </si>
  <si>
    <t>a. Profit margin</t>
  </si>
  <si>
    <t>b. Debt-to-total assets</t>
  </si>
  <si>
    <t>c. Debt-to-total assets</t>
  </si>
  <si>
    <t>Debt-to-total assets ratio</t>
  </si>
  <si>
    <t>Total asset turnover = Return on assets / Profit margin</t>
  </si>
  <si>
    <t xml:space="preserve">                                          = x.x times</t>
  </si>
  <si>
    <t xml:space="preserve">                                          =.xxxx / .xxxx</t>
  </si>
  <si>
    <t xml:space="preserve">                                   = .xxxx / (1 - .xx)</t>
  </si>
  <si>
    <t xml:space="preserve">                                   = .xxxx, or xx.xx%</t>
  </si>
  <si>
    <t xml:space="preserve"> times</t>
  </si>
  <si>
    <t>Current liabilities</t>
  </si>
  <si>
    <t>Long-term liabilities</t>
  </si>
  <si>
    <t>b. Total asset turnover</t>
  </si>
  <si>
    <t>Stockholders' equity</t>
  </si>
  <si>
    <t xml:space="preserve">Total assets </t>
  </si>
  <si>
    <t>Total liabilities</t>
  </si>
  <si>
    <t>Return on stockholders' equity</t>
  </si>
  <si>
    <t>Total debt</t>
  </si>
  <si>
    <t xml:space="preserve">has a higher return on stockholder's equity than </t>
  </si>
  <si>
    <t>Multi-Media Inc.</t>
  </si>
  <si>
    <t>Cable Corporation</t>
  </si>
  <si>
    <t>Net income/Total assets</t>
  </si>
  <si>
    <t>Net income/Sales</t>
  </si>
  <si>
    <t>Sales/Total assets</t>
  </si>
  <si>
    <t>Debt/Total assets</t>
  </si>
  <si>
    <t>Cash sales %</t>
  </si>
  <si>
    <t>Accounts receivable</t>
  </si>
  <si>
    <t>Average collection period</t>
  </si>
  <si>
    <t>days</t>
  </si>
  <si>
    <t>Problem assumes 360 days in a year.</t>
  </si>
  <si>
    <t>Accounts receivable turnover</t>
  </si>
  <si>
    <t>Average daily credit sales</t>
  </si>
  <si>
    <t>Cost of goods sol</t>
  </si>
  <si>
    <t>Inventory</t>
  </si>
  <si>
    <t>Sales/Inventory</t>
  </si>
  <si>
    <t>Sales/Cost of goods sold</t>
  </si>
  <si>
    <t>Cash</t>
  </si>
  <si>
    <t>Net plant and equipment</t>
  </si>
  <si>
    <t>Inventory turnover</t>
  </si>
  <si>
    <t>b. Sales</t>
  </si>
  <si>
    <t>b. Cash</t>
  </si>
  <si>
    <t xml:space="preserve">Inventory turnover  </t>
  </si>
  <si>
    <t xml:space="preserve">Inventory turnover </t>
  </si>
  <si>
    <t>Improvement or decline?</t>
  </si>
  <si>
    <t>Credit sales %</t>
  </si>
  <si>
    <t>Accounts payable</t>
  </si>
  <si>
    <t>Accrued taxes</t>
  </si>
  <si>
    <t>Bonds payable (long-term)</t>
  </si>
  <si>
    <t>Common stock</t>
  </si>
  <si>
    <t>Paid-in capital</t>
  </si>
  <si>
    <t>Retained earnings</t>
  </si>
  <si>
    <t>Total liab &amp; equity</t>
  </si>
  <si>
    <t>Days in year</t>
  </si>
  <si>
    <t>Current ratio</t>
  </si>
  <si>
    <t>Quick ratio</t>
  </si>
  <si>
    <t>Fixed charges (other than interest)</t>
  </si>
  <si>
    <t>Interest</t>
  </si>
  <si>
    <t>Income before interest and taxes</t>
  </si>
  <si>
    <t>Times interest earned</t>
  </si>
  <si>
    <t>Fixed charge coverage</t>
  </si>
  <si>
    <t>Selling and administrative expense</t>
  </si>
  <si>
    <t>Lease expense</t>
  </si>
  <si>
    <t>Operating profit (EBIT)</t>
  </si>
  <si>
    <t>Earnings before taxes</t>
  </si>
  <si>
    <t>Earnings after taxes</t>
  </si>
  <si>
    <t>b. Total assets</t>
  </si>
  <si>
    <r>
      <rPr>
        <b/>
        <sz val="11"/>
        <color theme="1"/>
        <rFont val="Calibri"/>
        <family val="2"/>
        <scheme val="minor"/>
      </rPr>
      <t>a</t>
    </r>
    <r>
      <rPr>
        <sz val="11"/>
        <color theme="1"/>
        <rFont val="Calibri"/>
        <family val="2"/>
        <scheme val="minor"/>
      </rPr>
      <t>. Interest coverage ratio</t>
    </r>
  </si>
  <si>
    <r>
      <t xml:space="preserve">b. </t>
    </r>
    <r>
      <rPr>
        <sz val="11"/>
        <color theme="1"/>
        <rFont val="Calibri"/>
        <family val="2"/>
        <scheme val="minor"/>
      </rPr>
      <t>Fixed charge coverage ratio</t>
    </r>
  </si>
  <si>
    <r>
      <t xml:space="preserve">c. </t>
    </r>
    <r>
      <rPr>
        <sz val="11"/>
        <color theme="1"/>
        <rFont val="Calibri"/>
        <family val="2"/>
        <scheme val="minor"/>
      </rPr>
      <t>Profit margin</t>
    </r>
  </si>
  <si>
    <r>
      <t xml:space="preserve">d. </t>
    </r>
    <r>
      <rPr>
        <sz val="11"/>
        <color theme="1"/>
        <rFont val="Calibri"/>
        <family val="2"/>
        <scheme val="minor"/>
      </rPr>
      <t>Total asset turnover</t>
    </r>
  </si>
  <si>
    <r>
      <rPr>
        <b/>
        <sz val="11"/>
        <color theme="1"/>
        <rFont val="Calibri"/>
        <family val="2"/>
        <scheme val="minor"/>
      </rPr>
      <t xml:space="preserve">e. </t>
    </r>
    <r>
      <rPr>
        <sz val="11"/>
        <color theme="1"/>
        <rFont val="Calibri"/>
        <family val="2"/>
        <scheme val="minor"/>
      </rPr>
      <t>Return on assets</t>
    </r>
  </si>
  <si>
    <t>Earnings before interest and taxes</t>
  </si>
  <si>
    <r>
      <t xml:space="preserve">a. </t>
    </r>
    <r>
      <rPr>
        <sz val="11"/>
        <color theme="1"/>
        <rFont val="Calibri"/>
        <family val="2"/>
        <scheme val="minor"/>
      </rPr>
      <t>Times interest earned</t>
    </r>
  </si>
  <si>
    <r>
      <rPr>
        <b/>
        <sz val="11"/>
        <color theme="1"/>
        <rFont val="Calibri"/>
        <family val="2"/>
        <scheme val="minor"/>
      </rPr>
      <t xml:space="preserve">b. </t>
    </r>
    <r>
      <rPr>
        <sz val="11"/>
        <color theme="1"/>
        <rFont val="Calibri"/>
        <family val="2"/>
        <scheme val="minor"/>
      </rPr>
      <t xml:space="preserve"> Fixed charge coverage</t>
    </r>
  </si>
  <si>
    <t>b. Lease payments</t>
  </si>
  <si>
    <t>Depreciable fixed assets</t>
  </si>
  <si>
    <t>Depreciation expense</t>
  </si>
  <si>
    <t>Aftertax income</t>
  </si>
  <si>
    <t>Return on assets - 2004</t>
  </si>
  <si>
    <t>Return on assets - 2006</t>
  </si>
  <si>
    <t>Return on assets - 2009</t>
  </si>
  <si>
    <t>Return on assets - 2011</t>
  </si>
  <si>
    <t>Return on assets - 2013</t>
  </si>
  <si>
    <t xml:space="preserve">b. </t>
  </si>
  <si>
    <t>Annual depreciation charges</t>
  </si>
  <si>
    <r>
      <t xml:space="preserve">c. </t>
    </r>
    <r>
      <rPr>
        <sz val="11"/>
        <color theme="1"/>
        <rFont val="Calibri"/>
        <family val="2"/>
        <scheme val="minor"/>
      </rPr>
      <t xml:space="preserve"> Return on assets will be </t>
    </r>
  </si>
  <si>
    <t>c. Change in income %</t>
  </si>
  <si>
    <t>.</t>
  </si>
  <si>
    <r>
      <rPr>
        <b/>
        <sz val="11"/>
        <color theme="1"/>
        <rFont val="Calibri"/>
        <family val="2"/>
        <scheme val="minor"/>
      </rPr>
      <t xml:space="preserve">a-1. </t>
    </r>
    <r>
      <rPr>
        <sz val="11"/>
        <color theme="1"/>
        <rFont val="Calibri"/>
        <family val="2"/>
        <scheme val="minor"/>
      </rPr>
      <t xml:space="preserve"> Net income total assets</t>
    </r>
  </si>
  <si>
    <r>
      <rPr>
        <b/>
        <sz val="11"/>
        <color theme="1"/>
        <rFont val="Calibri"/>
        <family val="2"/>
        <scheme val="minor"/>
      </rPr>
      <t xml:space="preserve">b-1. </t>
    </r>
    <r>
      <rPr>
        <sz val="11"/>
        <color theme="1"/>
        <rFont val="Calibri"/>
        <family val="2"/>
        <scheme val="minor"/>
      </rPr>
      <t>Net income to stockholders' equity</t>
    </r>
  </si>
  <si>
    <r>
      <t xml:space="preserve">a-2. </t>
    </r>
    <r>
      <rPr>
        <sz val="11"/>
        <color theme="1"/>
        <rFont val="Calibri"/>
        <family val="2"/>
        <scheme val="minor"/>
      </rPr>
      <t>Trend</t>
    </r>
  </si>
  <si>
    <r>
      <rPr>
        <b/>
        <sz val="11"/>
        <color theme="1"/>
        <rFont val="Calibri"/>
        <family val="2"/>
        <scheme val="minor"/>
      </rPr>
      <t xml:space="preserve">b-2. </t>
    </r>
    <r>
      <rPr>
        <sz val="11"/>
        <color theme="1"/>
        <rFont val="Calibri"/>
        <family val="2"/>
        <scheme val="minor"/>
      </rPr>
      <t>Trend</t>
    </r>
  </si>
  <si>
    <t>Industry NI/TA</t>
  </si>
  <si>
    <t>Industry Debt/TA</t>
  </si>
  <si>
    <t>Medical Supplies</t>
  </si>
  <si>
    <t>Heavy Machinery</t>
  </si>
  <si>
    <t>Net income after taxes</t>
  </si>
  <si>
    <t>Lowest return on sales</t>
  </si>
  <si>
    <t>Highest return on assets</t>
  </si>
  <si>
    <t xml:space="preserve">d. </t>
  </si>
  <si>
    <t>d. Assets reassigned</t>
  </si>
  <si>
    <t>Reassignment is from Heavy Machinery to Medical Supplies</t>
  </si>
  <si>
    <t>Corporate return on assets</t>
  </si>
  <si>
    <t>c. Corporate return on assets</t>
  </si>
  <si>
    <t>Personal Computers</t>
  </si>
  <si>
    <t>Foreign Operations</t>
  </si>
  <si>
    <r>
      <t xml:space="preserve">a-2. </t>
    </r>
    <r>
      <rPr>
        <sz val="11"/>
        <color theme="1"/>
        <rFont val="Calibri"/>
        <family val="2"/>
        <scheme val="minor"/>
      </rPr>
      <t>Highest return on sales</t>
    </r>
  </si>
  <si>
    <t xml:space="preserve">b-1. </t>
  </si>
  <si>
    <r>
      <t xml:space="preserve">b-2. </t>
    </r>
    <r>
      <rPr>
        <sz val="11"/>
        <color theme="1"/>
        <rFont val="Calibri"/>
        <family val="2"/>
        <scheme val="minor"/>
      </rPr>
      <t>Lowest return on assets</t>
    </r>
  </si>
  <si>
    <t>Year 1 (2013)</t>
  </si>
  <si>
    <t>Selling and administrative</t>
  </si>
  <si>
    <t>Depreciation</t>
  </si>
  <si>
    <t>Units</t>
  </si>
  <si>
    <t>units</t>
  </si>
  <si>
    <t>Sales price increase %</t>
  </si>
  <si>
    <t>percent of sales</t>
  </si>
  <si>
    <t>Selling and administrative %</t>
  </si>
  <si>
    <t>Tax rate %</t>
  </si>
  <si>
    <t xml:space="preserve"> percent</t>
  </si>
  <si>
    <t>Sales price decrease %</t>
  </si>
  <si>
    <t>Cost of goods sold/unit</t>
  </si>
  <si>
    <t>a. 2014</t>
  </si>
  <si>
    <t>Sales price per unit</t>
  </si>
  <si>
    <t>b. % increase in aftertax income</t>
  </si>
  <si>
    <t>c.  2015</t>
  </si>
  <si>
    <t>New sales price</t>
  </si>
  <si>
    <t>day</t>
  </si>
  <si>
    <t>Credit sales</t>
  </si>
  <si>
    <t>Current assets:</t>
  </si>
  <si>
    <t>Total current assets</t>
  </si>
  <si>
    <t>Cash to total assets</t>
  </si>
  <si>
    <t>Debt to total assets %</t>
  </si>
  <si>
    <t>Current debt</t>
  </si>
  <si>
    <t>Long-term debt</t>
  </si>
  <si>
    <t>Total debt and stockholders' equity</t>
  </si>
  <si>
    <t>Debt-to-assets ratio</t>
  </si>
  <si>
    <t>Receivables turnover</t>
  </si>
  <si>
    <t>Sales to total assets</t>
  </si>
  <si>
    <t>Total debt to total assets</t>
  </si>
  <si>
    <t>million</t>
  </si>
  <si>
    <t>(in millions)</t>
  </si>
  <si>
    <t>Number of days in year</t>
  </si>
  <si>
    <t>Marketable securities</t>
  </si>
  <si>
    <t>Investments</t>
  </si>
  <si>
    <t>Gross plant and equipment</t>
  </si>
  <si>
    <t>Accumulated depreciation</t>
  </si>
  <si>
    <t>Notes payable</t>
  </si>
  <si>
    <t>Bonds payable</t>
  </si>
  <si>
    <t>Preferred stock</t>
  </si>
  <si>
    <t>Capital paid in excess of par</t>
  </si>
  <si>
    <t>Total stockholders' equity</t>
  </si>
  <si>
    <t>Total liabilities and stockholders' equity</t>
  </si>
  <si>
    <t xml:space="preserve">Total liabilities </t>
  </si>
  <si>
    <t>Earnings before taxes (EBT)</t>
  </si>
  <si>
    <t>Earnings after taxes (EAT)</t>
  </si>
  <si>
    <t>Lease payments included in S&amp;A exp</t>
  </si>
  <si>
    <t>Return on equity</t>
  </si>
  <si>
    <r>
      <rPr>
        <b/>
        <sz val="11"/>
        <color theme="1"/>
        <rFont val="Calibri"/>
        <family val="2"/>
        <scheme val="minor"/>
      </rPr>
      <t>a.</t>
    </r>
    <r>
      <rPr>
        <sz val="11"/>
        <color theme="1"/>
        <rFont val="Calibri"/>
        <family val="2"/>
        <scheme val="minor"/>
      </rPr>
      <t xml:space="preserve"> Profitability ratios</t>
    </r>
  </si>
  <si>
    <r>
      <t xml:space="preserve">b. </t>
    </r>
    <r>
      <rPr>
        <sz val="11"/>
        <color theme="1"/>
        <rFont val="Calibri"/>
        <family val="2"/>
        <scheme val="minor"/>
      </rPr>
      <t>Asset utilization ratios</t>
    </r>
  </si>
  <si>
    <r>
      <rPr>
        <b/>
        <sz val="11"/>
        <color theme="1"/>
        <rFont val="Calibri"/>
        <family val="2"/>
        <scheme val="minor"/>
      </rPr>
      <t xml:space="preserve">c. </t>
    </r>
    <r>
      <rPr>
        <sz val="11"/>
        <color theme="1"/>
        <rFont val="Calibri"/>
        <family val="2"/>
        <scheme val="minor"/>
      </rPr>
      <t>Liquidity ratios</t>
    </r>
  </si>
  <si>
    <r>
      <t xml:space="preserve">d. </t>
    </r>
    <r>
      <rPr>
        <sz val="11"/>
        <color theme="1"/>
        <rFont val="Calibri"/>
        <family val="2"/>
        <scheme val="minor"/>
      </rPr>
      <t>Debt utilization ratios</t>
    </r>
  </si>
  <si>
    <t>Debt-to-total assets</t>
  </si>
  <si>
    <t>Inventory turnover (Sales)</t>
  </si>
  <si>
    <t>Jones Corporation:</t>
  </si>
  <si>
    <t>Smith Corporation:</t>
  </si>
  <si>
    <t>Use net fixed assets in computing fixed asset turnover. This needs noted to the students.</t>
  </si>
  <si>
    <t>Jones Corp.</t>
  </si>
  <si>
    <t>Smith Corp.</t>
  </si>
  <si>
    <t>Debt to total assets</t>
  </si>
  <si>
    <t xml:space="preserve">                                                               = .xxxx, or xx.xx%</t>
  </si>
  <si>
    <t>Pr 3-36</t>
  </si>
  <si>
    <t>Pr 3-37</t>
  </si>
  <si>
    <t>Instructions: Use 360 days in a year. Round answers a, b, d, and e to 2 decimal places. Input answer c as a percent rounded to 2 decimal places.</t>
  </si>
  <si>
    <t>The sales price in part c must be rounded to 2 decimals before the income statement is computed.</t>
  </si>
  <si>
    <t>Sales price</t>
  </si>
  <si>
    <t>The return on assets did not change because the</t>
  </si>
  <si>
    <t xml:space="preserve"> in the profit margin offset the </t>
  </si>
  <si>
    <t>in the asset turnover.</t>
  </si>
  <si>
    <t>The answer should be displayed to 1 decimal place.</t>
  </si>
  <si>
    <t>b. Asset turnover</t>
  </si>
  <si>
    <t>Answers should be to 1 decimal place.</t>
  </si>
  <si>
    <t>(input as positive)</t>
  </si>
  <si>
    <t xml:space="preserve"> Year 1 profit margin</t>
  </si>
  <si>
    <t>Return on stockholders' equity = Net income / Stockholders' equity</t>
  </si>
  <si>
    <t xml:space="preserve">                        = $xxx,xxx.xx</t>
  </si>
  <si>
    <t xml:space="preserve">                                                                = $xxx,xxx.xx / $x,xxx,xxx</t>
  </si>
  <si>
    <t>Plant and equipment</t>
  </si>
  <si>
    <t>Totals</t>
  </si>
  <si>
    <t>RedeployedHeavy Machinery</t>
  </si>
  <si>
    <t>Debt ratio</t>
  </si>
  <si>
    <r>
      <t xml:space="preserve">c-2. </t>
    </r>
    <r>
      <rPr>
        <sz val="11"/>
        <color theme="1"/>
        <rFont val="Calibri"/>
        <family val="2"/>
        <scheme val="minor"/>
      </rPr>
      <t>Highest total asset turnover</t>
    </r>
  </si>
  <si>
    <r>
      <t>d-2.</t>
    </r>
    <r>
      <rPr>
        <sz val="11"/>
        <color theme="1"/>
        <rFont val="Calibri"/>
        <family val="2"/>
        <scheme val="minor"/>
      </rPr>
      <t xml:space="preserve"> Highest return on SH equity</t>
    </r>
  </si>
  <si>
    <r>
      <t xml:space="preserve">e-2. </t>
    </r>
    <r>
      <rPr>
        <sz val="11"/>
        <color theme="1"/>
        <rFont val="Calibri"/>
        <family val="2"/>
        <scheme val="minor"/>
      </rPr>
      <t>Highest debt ratio</t>
    </r>
  </si>
  <si>
    <t>Tax rate</t>
  </si>
  <si>
    <t xml:space="preserve">The sales price is rounded to 2 decimal places. </t>
  </si>
  <si>
    <t>The part c instructions need to advise students to round the sales price to 2 decimal places.</t>
  </si>
  <si>
    <t>w</t>
  </si>
  <si>
    <r>
      <t xml:space="preserve"> </t>
    </r>
    <r>
      <rPr>
        <sz val="11"/>
        <color theme="1"/>
        <rFont val="Calibri"/>
        <family val="2"/>
        <scheme val="minor"/>
      </rPr>
      <t>Marketable securities</t>
    </r>
  </si>
  <si>
    <r>
      <t xml:space="preserve"> </t>
    </r>
    <r>
      <rPr>
        <sz val="11"/>
        <color theme="1"/>
        <rFont val="Calibri"/>
        <family val="2"/>
        <scheme val="minor"/>
      </rPr>
      <t>Accounts receivable</t>
    </r>
  </si>
  <si>
    <t xml:space="preserve">c.  </t>
  </si>
  <si>
    <t>Cash + A/R + Inv</t>
  </si>
  <si>
    <t>Problem 3-5 Profitability ratios [LO2]
Elizabeth Tailors Inc. has assets of $8,940,000 and turns over its assets 1.9 times per year. Return on assets is 13.5 percent.
 What is the firm’s profit margin (return on sales)? (Input your answer as a percent rounded to 2 decimal places.)</t>
  </si>
  <si>
    <t xml:space="preserve">Answers are displayed in red. </t>
  </si>
  <si>
    <t>B</t>
  </si>
  <si>
    <t>±1%</t>
  </si>
  <si>
    <t>± .1%</t>
  </si>
  <si>
    <t>± .01%</t>
  </si>
  <si>
    <t>Problem 3-30 Analysis by affiliates [LO1]
Omni Technology Holding Company has the following three affiliates:
   Software  Personal
Computers  Foreign
Operations
  Sales  $  40,200,000     $  60,080,000     $  100,680,000   
  Net income (after taxes)     2,086,000        2,880,000        8,510,000   
  Assets     5,820,000        25,790,000        60,630,000   
  Stockholders' equity     4,090,000        10,170,000        50,950,000   
a-1.  Compute the return on sales. (Input your answers as a percent rounded to 2 decimal places.)
a-2.  Which affiliate has the highest return on sales?
b-1.  Compute the return on assets. (Input your answers as a percent rounded to 2 decimal places.)
b-2.  Which affiliate has the lowest return on assets?
c-1.  Compute the total asset turnover. (Round your answers to 2 decimal places.)
 c-2.  Which affiliate has the highest total asset turnover?
d-1.  Compute the return on stockholders' equity. (Input your answers as a percent rounded to 2 decimal places.)
d-2.  Which affiliate has the highest return on stockholders' equity?
e-1.  Compute the debt ratio. (Input your answers as a percent rounded to 2 decimal places.)
e-2.  Which affiliate has the highest debt ratio?</t>
  </si>
  <si>
    <t>Problem 3-8 Profitability ratios [LO2]
Easter Egg and Poultry Company has $2,000,000 in assets and $1,400,000 of debt. It reports net income of $200,000.
a.  What is the firm’s return on assets? (Enter your answer as a percent rounded to 2 decimal places.)
b.  What is its return on stockholders’ equity? (Enter your answer as a percent rounded to 2 decimal places.)
c.  If the firm has an asset turnover ratio of 2.5 times, what is the profit margin (return on sales)? (Enter your answer as a percent rounded to 2 decimal places.)</t>
  </si>
  <si>
    <t>Problem 3-10 Profitability ratios [LO2]
Fondren Machine Tools has total assets of $3,310,000 and current assets of $879,000. It turns over its fixed assets 3.6 times per year. Its return on sales is 4.8 percent. It has $1,750,000 of debt.
What is its return on stockholders’ equity? (Do not round intermediate answers. Input your answer as a percent rounded to 2 decimal places.)</t>
  </si>
  <si>
    <t>Problem 3-22 Overall ratio analysis [LO2]
The balance sheet for Stud Clothiers is shown next. Sales for the year were $2,400,000, with 90 percent of sales sold on credit.
STUD CLOTHIERS
Balance Sheet 20XX
Assets  Liabilities and Equity
  Cash  $  60,000      Accounts payable  $  220,000  
  Accounts receivable     240,000      Accrued taxes     30,000  
  Inventory     350,000      Bonds payable (long-term)     150,000  
  Plant and equipment     410,000      Common stock     80,000  
             Paid-in capital     200,000  
             Retained earnings     380,000  
      Total assets  $  1,060,000         Total liabilities and equity  $  1,060,000  
Compute the following ratios: (Use a 360-day year. Do not round intermediate calculations. Round your answers to 2 decimal places. Input your debt-to-total-assets answer as a percent rounded to 2 decimal places.)</t>
  </si>
  <si>
    <t>Problem 3-23 Debt utilization ratios [LO2]
The Lancaster Corporation’s income statement is given below.
LANCASTER CORPORATION
  Sales  $  246,000  
  Cost of goods sold     122,000  
  Gross profit  $  124,000  
  Fixed charges (other than interest)     27,500  
  Income before interest and taxes  $  96,500  
  Interest     21,800  
  Income before taxes  $  74,700  
  Taxes (35%)     26,145  
  Income after taxes  $  48,555  
a.  What is the times-interest-earned ratio? (Round your answer to 2 decimal places.)
b.  What would be the fixed-charge-coverage ratio? (Round your answer to 2 decimal places.)</t>
  </si>
  <si>
    <t xml:space="preserve"> Problem 3-1 Profitability ratios [LO2]
Low Carb Diet Supplement Inc. has two divisions. Division A has a profit of $156,000 on sales of $2,010,000. Division B is only able to make $28,800 on sales of $329,000.
a.  Compute the profit margins (return on sales) for each division. (Input your answers as a percent rounded to 2 decimal places.)</t>
  </si>
  <si>
    <t xml:space="preserve"> Problem 3-2 Profitability ratios [LO2]
Database Systems is considering expansion into a new product line. Assets to support expansion will cost $380,000. It is estimated that Database can generate $1,410,000 in annual sales, with an 8 percent profit margin.
What would net income and return on assets (investment) be for the year? (Input your return on assets answer as a percent rounded to 2 decimal places.)
 </t>
  </si>
  <si>
    <t xml:space="preserve"> Problem 3-4 Profitability ratios [LO2]
Billy’s Crystal Stores Inc. has assets of $5,960,000 and turns over its assets 1.9 times per year. Return on assets is 8 percent.
What is the firm’s profit margin (return on sales)? (Input your answer as a percent rounded to 2 decimal places.)</t>
  </si>
  <si>
    <t xml:space="preserve">Problem 3-6 Profitability ratios [LO2] 
Dr. Zhivago Diagnostics Corp.'s income statement for 2013 is as follows:
  Sales  $  2,790,000   
  Cost of goods sold     1,790,000   
  Gross profit  $  1,000,000   
  Selling and administrative expense     302,000   
  Operating profit  $  698,000   
  Interest expense     54,800   
  Income before taxes  $    643,200   
  Taxes (30%)       192,960   
  Income after taxes  $    450,240   
a.  Compute the profit margin for 2013. (Input the profit margin as a percent rounded to 2 decimal places.)
b.  Assume in 2014, sales increase by 10 percent and cost of goods sold increases by 20 percent. The firm is able to keep all other expenses the same. Once again, assume a tax rate of 30 percent on income before taxes. What is income after taxes and the profit margin for 2014? (Input the profit margin as a percent rounded to 2 decimal places.)
</t>
  </si>
  <si>
    <t>Problem 3-7 Profitability ratios [LO2]
 The Haines Corp. shows the following financial data for 2012 and 2013.
     2012     2013
  Sales  $  3,230,000       $   3,370,000  
  Cost of goods sold     2,130,000          2,850,000  
  Gross profit  $  1,100,000       $  520,000  
  Selling &amp; administrative expense     298,000          227,000  
  Operating profit  $  802,000       $  293,000  
  Interest expense     47,200          51,600  
  Income before taxes  $  754,800       $  241,400  
  Taxes (35%)     264,180          84,490  
  Income after taxes  $  490,620       $ 
   156,910  
For each year, compute the following ratios and indicate how the change in each ratio will affect profitability in 2013. (Input your answers as a percent rounded to 2 decimal places.)</t>
  </si>
  <si>
    <t xml:space="preserve"> Problem 3-9 Profitability ratios [LO2]
Network Communications has total assets of $1,500,000 and current assets of $612,000. It turns over its fixed assets 3 times a year. It has $319,000 of debt. Its return on sales is 8 percent.
What is its return on stockholders’ equity? (Do not round intermediate calculations. Input your answer as a percent rounded to 2 decimal places.)</t>
  </si>
  <si>
    <t xml:space="preserve"> Problem 3-11 Profitability ratios [LO2]
Baker Oats had an asset turnover of 1.6 times per year.
a.  If the return on total assets (investment) was 11.2 percent, what was Baker’s profit margin? (Input your answer as a percent rounded to 1 decimal place.)
b.  The following year, on the same level of assets, Baker’s assets turnover declined to 1.4 times and its profit margin was 8 percent. How did the return on total assets change from that of the previous year?
         </t>
  </si>
  <si>
    <t xml:space="preserve"> Problem 3-14 Du Pont system of analysis [LO3]
Gates Appliances has a return-on-assets (investment) ratio of 8 percent.
a.  If the debt-to-total-assets ratio is 40 percent, what is the return on equity? (Input your answer as a percent rounded to 2 decimal places.)
b.  If the firm had no debt, what would the return-on-equity ratio be? (Input your answer as a percent rounded to 2 decimal places.)</t>
  </si>
  <si>
    <t xml:space="preserve"> Problem 3-16 Du Pont system of analysis [LO3]
Jerry Rice and Grain Stores has $4,780,000 in yearly sales. The firm earns 4.5 percent on each dollar of sales and turns over its assets 2.7 times per year. It has $123,000 in current liabilities and $349,000 in long-term liabilities.
a.  What is its return on stockholders’ equity? (Do not round intermediate calculations. Input your answer as a percent rounded to 2 decimal places.)
b.  If the asset base remains the same as computed in part a, but total asset turnover goes up to 3, what will be the new return on stockholders’ equity? Assume that the profit margin stays the same as do current and long-term liabilities. (Do not round intermediate calculations. Input your answer as a percent rounded to 2 decimal places.)</t>
  </si>
  <si>
    <t>Problem 3-17 Interpreting results from the Du Pont system of analysis [LO3]
Assume the following data for Cable Corporation and Multi-Media Inc.
   Cable
Corporation  Multi-Media Inc.
  Net income  $  31,200     $  140,000   
  Sales     317,000        2,700,000   
  Total assets     402,000        965,000   
  Total debt     163,000        542,000   
  Stockholders' equity     239,000        423,000   
a-1.  Compute return on stockholders’ equity for both firms. (Input your answers as a percent rounded to 2 decimal places.)
a-2.  Which firm has the higher return?
b.    Compute the following additional ratios for both firms. (Input your Net income/Sales, Net income/Total assets and Debt/Total asset answers as a percent rounded to 2 decimal places. Round your Sales/Total assets answers to 2 decimal places.)</t>
  </si>
  <si>
    <t xml:space="preserve"> Problem 3-18 Average collection period [LO2]
A firm has sales of $3 million, and 10 percent of the sales are for cash. The year-end accounts receivable balance is $285,000.
What is the average collection period? (Use a 360-day year. Do not round intermediate calculations. Round your final answer to 2 decimal places)</t>
  </si>
  <si>
    <t xml:space="preserve"> Problem 3-19 Average daily sales [LO2]
Martin Electronics has an accounts receivable turnover equal to 15 times. If accounts receivable are equal to $80,000, what is the value for average daily credit sales? (Use a 360-day year. Round your answer to 2 decimal places.)</t>
  </si>
  <si>
    <t xml:space="preserve"> Problem 3-21 Turnover ratios [LO2]
Jim Short’s Company makes clothing for schools. Sales in 2013 were $4,820,000. Assets were as follows:
   Cash  $  163,000  
  Accounts receivable     889,000  
  Inventory     411,000  
  Net plant and equipment     520,000  
       Total assets  $  1,983,000  
a.  Compute the following: (Round your answers to 2 decimal places.)
b.  In 2014, sales increased to $5,740,000 and the assets for that year were as follows:
   Cash  $  163,000  
  Accounts receivable     924,000  
  Inventory     1,063,000  
  Net plant and equipment     520,000  
       Total assets  $  2,670,000  
       Compute the following: (Round your answers to 2 decimal places.)
   c.  Is there an improvement or a decline in the total asset turnover?
</t>
  </si>
  <si>
    <t> Problem 3-24 Debt utilization and Du Pont system of analysis [LO3]
Using the income statement for Times Mirror and Glass Co., compute the following ratios:
 TIMES MIRROR AND GLASS Co.
Income Statement
  Sales  $  126,000  
  Cost of goods sold     93,000  
  Gross profit  $  33,000  
  Selling and administrative expense     11,000  
  Lease expense     4,000  
  Operating profit*  $  18,000  
  Interest expense     3,000  
   Earnings before taxes  $  15,000  
  Taxes (30%)     4,500  
  Earnings after taxes  $  10,500  
  *Equals income before interest and taxes.      
a.  Compute the interest coverage ratio. (Round your answer to 2 decimal places.)
b.  Compute the fixed charge coverage ratio. (Round your answer to 2 decimal places.)
c.  Compute the profit margin. (Input your answer as a percent rounded to 2 decimal places.)
d.  Compute the total asset turnover. (Round your answer to 2 decimal places.)
e.  Compute the return on assets (investment). (Do not round intermediate calculations. Input your answer as a percent rounded to 2 decimal places.)</t>
  </si>
  <si>
    <t xml:space="preserve"> Problem 3-25 Debt utilization [LO2]
A firm has net income before interest and taxes of $193,000 and interest expense of $28,100.
a.  What is the times-interest-earned ratio? (Round your answer to 2 decimal places.)
b.  If the firm’s lease payments are $48,500, what is the fixed charge coverage? (Round your answer to 2 decimal places.)</t>
  </si>
  <si>
    <t xml:space="preserve"> Problem 3-26 Return on assets analysis [LO2]
In January 2004, the Status Quo Company was formed. Total assets were $544,000, of which $306,000 consisted of depreciable fixed assets. Status Quo uses straight-line depreciation of $30,600 per year, and in 2004 it estimated its fixed assets to have useful lives of 10 years. Aftertax income has been $29,000 per year for each of the last 10 years. Other assets have not changed since 2004.
a.  Compute return on assets at year-end for 2004, 2006, 2009, 2011, and 2013. (Use $29,000 in the numerator for each year.) (Input your answers as a percent rounded to 2 decimal places.)
b.  To what do you attribute the phenomenon shown in part a?
c.  Now assume income increased by 10 percent each year. What effect would this have on your answers to part a?</t>
  </si>
  <si>
    <t xml:space="preserve"> Problem 3-27 Trend analysis [LO4]
Jodie Foster Care Homes Inc. shows the following data:
Year  Net Income  Total
Assets  Stockholders'
Equity  Total Debt
2010  $  155,000     $  2,390,000    $  761,000    $  1,629,000  
2011     191,000        2,700,000       966,000       1,734,000  
2012     208,000        2,730,000       1,770,000       960,000  
2013     192,000   
    2,470,000       2,220,000       250,000  
a-1.  Compute the ratio of net income to total assets for each year. (Input your answers as a percent rounded to 2 decimal places.)
a-2.  What is the trend in the net income to total assets ratio?
b-1.  Compute the ratio of net income to stockholders' equity for each year. (Input your answers as a percent rounded to 2 decimal places.)
b-2.  What is the trend in the net income to stockholders' equity ratio?</t>
  </si>
  <si>
    <t>Problem 3-29 Analysis by divisions [LO2]
The Global Products Corporation has three subsidiaries.
     Medical
  Supplies   Heavy
Machinery   Electronics
  Sales  $  20,040,000    $  5,980,000     $  4,730,000   
  Net income (after taxes)     1,700,000       592,000        402,000   
  Assets     8,340,000       8,760,000        3,570,000   
a-1.  What is the return on sales for each subsidiary? (Input your answers as a percent rounded to 2 decimal places.) 
a-2.  Which subsidiary has the lowest return on sales?
b-1.  What is the return on assets for each subsidiary? (Input your answers as a percent rounded to 2 decimal places.)
b-2.  Which subsidiary has the highest return on assets?
c.    Compute the return on assets for the entire corporation. (Input your answer as a percent rounded to 2 decimal places.)
d.    If the $8,760,000 investment in the heavy machinery division is sold off and redeployed in the medical supplies subsidiary at the same rate of return on assets currently achieved in the medical supplies division, what will be the new return on assets for the entire corporation? (Do not round intermediate calculations. Input your answer as a percent rounded to 2 decimal places.)</t>
  </si>
  <si>
    <t>Problem 3-31 Inflation and inventory accounting effect [LO5]
The Canton Corporation shows the following income statement. The firm uses FIFO inventory accounting.
CANTON CORPORATION
Income Statement for 2013
  Sales  $  272,800   (17,600 units at $15.50)
  Cost of goods sold     123,200   (17,600 units at $7.00)
  Gross profit  $  149,600   
  Selling and administrative expense     13,640   
  Depreciation     15,900   
  Operating profit  $  120,060   
  Taxes (30%)     36,018   
  Aftertax income  $  84,042    
a.  Assume in 2014 the same 17,600-unit volume is maintained, but that the sales price increases by 10 percent. Because of FIFO inventory policy, old inventory will still be charged off at $7 per unit. Also assume selling and administrative expense will be 5 percent of sales and depreciation will be unchanged. The tax rate is 30 percent. Compute aftertax income for 2014. (Do not round intermediate calculations. Round your answer to the nearest whole number.)
b.  In part a, by what percent did aftertax income increase as a result of a 10 percent increase in the sales price? (Do not round intermediate calculations. Input your answer as a percent rounded to 2 decimal places.)
c. Now assume that in 2015 the volume remains constant at 17,600 units, but the sales price decreases by 15 percent from its year 2014 level. Also, because of FIFO inventory policy, cost of goods sold reflects the inflationary conditions of the prior year and is $7.50 per unit. Further, assume selling and administrative expense will be 5 percent of sales and depreciation will be unchanged. The tax rate is 30 percent. Compute the aftertax income. (Round the sales price per unit to 2 decimal places but do not round any other intermediate calculations. Round your final answer to the nearest whole dollar amount.)</t>
  </si>
  <si>
    <t xml:space="preserve"> Problem 3-33 Using ratios to construct financial statements [LO2]
The Griggs Corporation has credit sales of $1,200,000.
  Total assets turnover  2.4   times
  Cash to total assets  2.0   %
  Accounts receivable turnover  8.0   times
  Inventory turnover  10.0   times
  Current ratio  2.0   times
  Debt to total assets  61.0   %
  Using the above ratios, complete the balance sheet. (Round your answers to the nearest whole number.)</t>
  </si>
  <si>
    <t xml:space="preserve"> Problem 3-34 Using ratios to determine account balances [LO2]
We are given the following information for the Pettit Corporation.
  Sales (credit)     $3,549,000   
  Cash     179,000   
  Inventory     911,000   
  Current liabilities     788,000   
  Asset turnover     1.40   times
  Current ratio     2.95   times
  Debt-to-assets ratio     40   %
  Receivables turnover     7   times
 Current assets are composed of cash, marketable securities, accounts receivable, and inventory.
Calculate the following balance sheet items. (Do not round intermediate calculations. Round your final answers to the nearest whole number.)</t>
  </si>
  <si>
    <t xml:space="preserve"> Problem 3-35 Using ratios to construct financial statements [LO2]
The following information is from Harrelson Inc.'s, financial statements. Sales (all credit) were $28.50 million for 2013.
  Sales to total assets  1.90   times
  Total debt to total assets  35   %
  Current ratio  2.50   times
  Inventory turnover  10   times
  Average collection period  20   days
  Fixed asset turnover  5   times
Complete the balance sheet: (Use a 360-day year. Do not round intermediate calculations. Input your answers in millions rounded to 2 decimal places.)</t>
  </si>
  <si>
    <t xml:space="preserve"> Problem 3-36 Comparing all the ratios [LO2]
Using the financial statements for the Snider Corporation, calculate the 13 basic ratios found in the chapter.
Using the above financial statements for the Snider Corporation, calculate the following ratios.
a.  Profitability ratios. (Do not round intermediate calculations. Input your answers as a percent rounded to 2 decimal places.)
b.  Assets utilization ratios. (Do not round intermediate calculations. Round your answers to 2 decimal places.)
c.  Liquidity ratios. (Do not round intermediate calculations. Round your answers to 2 decimal places.)
d.  Debt utilization ratios. (Do not round intermediate calculations. Input your debt to total assets answer as a percent rounded to 2 decimal places. Round your other answers to 2 decimal places.)</t>
  </si>
  <si>
    <t xml:space="preserve"> Problem 3-37 Ratio computation and analysis [LO2]
Given the financial statements for Jones Corporation and Smith Corporation:
a.  Compute the following ratios. (Use a 360-day year. Do not round intermediate calculations. Input your profit margin, return on assets, return on equity, and debt to total assets answers as a percent rounded to 2 decimal places. Round all other answers to 2 decimal places.)</t>
  </si>
  <si>
    <t>Problem 3-3 Profitability ratios [LO2]
Polly Esther Dress Shops Inc. can open a new store that will do an annual sales volume of $837,900. It will turn over its assets 1.9 times per year. The profit margin on sales will be 8 percent.
What would net income and return on assets (investment) be for the year? (Input your return on assets answer as a percent rounded to 2 decimal places.)</t>
  </si>
  <si>
    <t xml:space="preserve"> Problem 3-15 Du Pont system of analysis [LO3]
Using the Du Pont method, evaluate the effects of the following relationships for the Butters Corporation.
a.  Butters Corporation has a profit margin of 7 percent and its return on assets (investment) is 25.2 percent. What is its assets turnover? (Round your answer to 2 decimal places.)
b.  If the Butters Corporation has a debt-to-total-assets ratio of 50 percent, what would the firm’s return on equity be? (Input your answer as a percent rounded to 2 decimal places.)
c.  What would happen to return on equity if the debt-to-total-assets ratio decreased to 35 percent? (Input your answer as a percent rounded to 2 decimal places.)</t>
  </si>
  <si>
    <t xml:space="preserve"> Problem 3-20 Inventory turnover [LO2]
Perez Corporation has the following financial data for the years 2010 and 2011:
      2010   2011
  Sales  $  8,000,000    $  10,000,000    
  Cost of goods sold     6,000,000       9,000,000    
  Inventory     800,000       1,000,000    
a.  Compute the inventory turnover for each year using the formula Sales/Inventory. (Round your answers to 2 decimal places.)
b.  Compute inventory turnover based on an alternative calculation that is used by many financial analysts, Cost of goods sold/Inventory, for each year. (Round your answers to 2 decimal places.)</t>
  </si>
  <si>
    <t xml:space="preserve"> Problem 3-28 Trend analysis [LO4]
Quantum Moving Company has the following data.  Industry information also is shown.
Company data
 Industry Data on
  Year  Net Income  Total Assets  Net Income/Total Assets
  2011  $  424,000     $  2,843,000        14.0   %   
  2012     428,000        3,267,000        9.8      
  2013     412,000        3,834,000        3.9      
  Year  Debt  Total Assets  Industry Data on
Debt/Total Assets
  2011  $  1,722,000     $  2,843,000        56.6   %   
  2012     1,732,000        3,267,000        42.0      
  2013     1,950,000        3,834,000        38.0      
a.  Calculate the company's data in terms of: (Input your answers as a percent rounded to 1 decimal place.)
b.  As an industry analyst comparing the firm to the industry, are you likely to praise or criticize the firm in terms of:</t>
  </si>
  <si>
    <t>Problem 3-32 Using ratios to construct financial statements [LO2]
Construct the current assets section of the balance sheet from the following data. (Use cash as a plug figure after computing the other values.) (Use a 360-day year. Do not round intermediate calculations.)
  Yearly sales (credit)  $  420,000   
  Inventory turnover     7   times
  Current liabilities  $  80,000   
  Current ratio     2   
  Average collection period     36   days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</si>
</sst>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quot;$&quot;#,##0"/>
    <numFmt numFmtId="165" formatCode="&quot;$&quot;#,##0.00"/>
    <numFmt numFmtId="166" formatCode="0.0%"/>
    <numFmt numFmtId="167" formatCode="0.0"/>
    <numFmt numFmtId="168" formatCode="_(* #,##0_);_(* \(#,##0\);_(* &quot;-&quot;??_);_(@_)"/>
    <numFmt numFmtId="169" formatCode="\ .00"/>
  </numFmts>
  <fonts count="14"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20"/>
      <color theme="1"/>
      <name val="Calibri"/>
      <family val="2"/>
      <scheme val="minor"/>
    </font>
    <font>
      <b/>
      <sz val="11"/>
      <color rgb="FFFF0000"/>
      <name val="Calibri"/>
      <family val="2"/>
      <scheme val="minor"/>
    </font>
    <font>
      <b/>
      <sz val="11"/>
      <name val="Calibri"/>
      <family val="2"/>
      <scheme val="minor"/>
    </font>
    <font>
      <b/>
      <sz val="11"/>
      <color rgb="FF00B0F0"/>
      <name val="Calibri"/>
      <family val="2"/>
      <scheme val="minor"/>
    </font>
    <font>
      <sz val="11"/>
      <color rgb="FF00B0F0"/>
      <name val="Calibri"/>
      <family val="2"/>
      <scheme val="minor"/>
    </font>
    <font>
      <sz val="11"/>
      <name val="Calibri"/>
      <family val="2"/>
      <scheme val="minor"/>
    </font>
    <font>
      <sz val="11"/>
      <color rgb="FF0070C0"/>
      <name val="Calibri"/>
      <family val="2"/>
      <scheme val="minor"/>
    </font>
    <font>
      <sz val="11"/>
      <color rgb="FF0070C0"/>
      <name val="Calibri"/>
      <family val="2"/>
    </font>
    <font>
      <sz val="11"/>
      <color theme="1"/>
      <name val="Calibri"/>
      <family val="2"/>
    </font>
    <font>
      <u/>
      <sz val="11"/>
      <name val="Calibri"/>
      <family val="2"/>
      <scheme val="minor"/>
    </font>
  </fonts>
  <fills count="7">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3">
    <border>
      <left/>
      <right/>
      <top/>
      <bottom/>
      <diagonal/>
    </border>
    <border>
      <left/>
      <right/>
      <top/>
      <bottom style="thin">
        <color indexed="64"/>
      </bottom>
      <diagonal/>
    </border>
    <border>
      <left/>
      <right/>
      <top/>
      <bottom style="double">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8">
    <xf numFmtId="0" fontId="0" fillId="0" borderId="0" xfId="0"/>
    <xf numFmtId="0" fontId="4" fillId="0" borderId="0" xfId="0" applyFont="1"/>
    <xf numFmtId="0" fontId="0" fillId="0" borderId="0" xfId="0" applyAlignment="1">
      <alignment wrapText="1"/>
    </xf>
    <xf numFmtId="0" fontId="3" fillId="0" borderId="0" xfId="0" applyFont="1" applyAlignment="1">
      <alignment horizontal="left" vertical="top" wrapText="1"/>
    </xf>
    <xf numFmtId="0" fontId="3" fillId="0" borderId="0" xfId="0" applyFont="1" applyAlignment="1">
      <alignment wrapText="1"/>
    </xf>
    <xf numFmtId="0" fontId="3" fillId="0" borderId="0" xfId="0" applyFont="1"/>
    <xf numFmtId="0" fontId="6" fillId="0" borderId="0" xfId="0" applyFont="1"/>
    <xf numFmtId="0" fontId="3" fillId="2" borderId="0" xfId="0" applyFont="1" applyFill="1"/>
    <xf numFmtId="0" fontId="6" fillId="2" borderId="0" xfId="0" applyFont="1" applyFill="1"/>
    <xf numFmtId="0" fontId="6" fillId="3" borderId="0" xfId="0" applyFont="1" applyFill="1"/>
    <xf numFmtId="0" fontId="5" fillId="0" borderId="0" xfId="0" applyFont="1"/>
    <xf numFmtId="0" fontId="7" fillId="0" borderId="0" xfId="0" applyFont="1"/>
    <xf numFmtId="49" fontId="0" fillId="0" borderId="0" xfId="0" applyNumberFormat="1"/>
    <xf numFmtId="2" fontId="0" fillId="0" borderId="0" xfId="0" applyNumberFormat="1"/>
    <xf numFmtId="0" fontId="0" fillId="0" borderId="0" xfId="0" applyBorder="1"/>
    <xf numFmtId="164" fontId="0" fillId="0" borderId="0" xfId="0" applyNumberFormat="1"/>
    <xf numFmtId="3" fontId="0" fillId="0" borderId="0" xfId="1" applyNumberFormat="1" applyFont="1"/>
    <xf numFmtId="2" fontId="6" fillId="0" borderId="0" xfId="0" applyNumberFormat="1" applyFont="1"/>
    <xf numFmtId="0" fontId="8" fillId="0" borderId="0" xfId="0" applyFont="1"/>
    <xf numFmtId="2" fontId="9" fillId="0" borderId="0" xfId="0" applyNumberFormat="1" applyFont="1"/>
    <xf numFmtId="0" fontId="9" fillId="0" borderId="0" xfId="0" applyFont="1"/>
    <xf numFmtId="0" fontId="10" fillId="0" borderId="0" xfId="0" applyFont="1"/>
    <xf numFmtId="0" fontId="10" fillId="0" borderId="0" xfId="0" applyFont="1" applyAlignment="1">
      <alignment wrapText="1"/>
    </xf>
    <xf numFmtId="0" fontId="10" fillId="0" borderId="0" xfId="0" quotePrefix="1" applyFont="1" applyAlignment="1">
      <alignment horizontal="right"/>
    </xf>
    <xf numFmtId="0" fontId="11" fillId="0" borderId="0" xfId="0" quotePrefix="1" applyFont="1" applyAlignment="1">
      <alignment horizontal="right"/>
    </xf>
    <xf numFmtId="0" fontId="0" fillId="3" borderId="0" xfId="0" applyFill="1"/>
    <xf numFmtId="3" fontId="1" fillId="0" borderId="0" xfId="1" applyNumberFormat="1" applyFont="1"/>
    <xf numFmtId="0" fontId="0" fillId="0" borderId="0" xfId="0" applyFont="1"/>
    <xf numFmtId="164" fontId="2" fillId="0" borderId="0" xfId="1" applyNumberFormat="1" applyFont="1"/>
    <xf numFmtId="0" fontId="0" fillId="0" borderId="0" xfId="0" applyAlignment="1">
      <alignment horizontal="left" vertical="center" wrapText="1"/>
    </xf>
    <xf numFmtId="0" fontId="0" fillId="0" borderId="0" xfId="0" applyAlignment="1">
      <alignment horizontal="left" vertical="center" wrapText="1"/>
    </xf>
    <xf numFmtId="0" fontId="0" fillId="0" borderId="0" xfId="0"/>
    <xf numFmtId="0" fontId="0" fillId="2" borderId="0" xfId="0" applyFill="1"/>
    <xf numFmtId="0" fontId="0" fillId="0" borderId="0" xfId="0"/>
    <xf numFmtId="0" fontId="0" fillId="0" borderId="0" xfId="0" applyAlignment="1">
      <alignment horizontal="center"/>
    </xf>
    <xf numFmtId="0" fontId="0" fillId="2" borderId="0" xfId="0" applyFill="1" applyAlignment="1">
      <alignment horizontal="left" vertical="top" wrapText="1"/>
    </xf>
    <xf numFmtId="0" fontId="0" fillId="0" borderId="0" xfId="0" applyAlignment="1">
      <alignment horizontal="right"/>
    </xf>
    <xf numFmtId="0" fontId="0" fillId="0" borderId="1" xfId="0" applyBorder="1"/>
    <xf numFmtId="0" fontId="0" fillId="0" borderId="2" xfId="0" applyBorder="1"/>
    <xf numFmtId="0" fontId="0" fillId="0" borderId="0" xfId="0"/>
    <xf numFmtId="165" fontId="0" fillId="3" borderId="0" xfId="0" applyNumberFormat="1" applyFill="1"/>
    <xf numFmtId="164" fontId="0" fillId="3" borderId="0" xfId="0" applyNumberFormat="1" applyFill="1"/>
    <xf numFmtId="9" fontId="0" fillId="0" borderId="0" xfId="2" applyFont="1"/>
    <xf numFmtId="10" fontId="0" fillId="0" borderId="0" xfId="2" applyNumberFormat="1" applyFont="1"/>
    <xf numFmtId="10" fontId="2" fillId="0" borderId="0" xfId="2" applyNumberFormat="1" applyFont="1"/>
    <xf numFmtId="0" fontId="2" fillId="0" borderId="0" xfId="0" applyFont="1" applyAlignment="1">
      <alignment horizontal="right"/>
    </xf>
    <xf numFmtId="9" fontId="2" fillId="0" borderId="0" xfId="2" applyFont="1"/>
    <xf numFmtId="9" fontId="1" fillId="0" borderId="0" xfId="2" applyFont="1"/>
    <xf numFmtId="165" fontId="0" fillId="0" borderId="0" xfId="0" applyNumberFormat="1"/>
    <xf numFmtId="164" fontId="2" fillId="0" borderId="0" xfId="0" applyNumberFormat="1" applyFont="1"/>
    <xf numFmtId="166" fontId="2" fillId="0" borderId="0" xfId="2" applyNumberFormat="1" applyFont="1"/>
    <xf numFmtId="164" fontId="0" fillId="0" borderId="0" xfId="1" applyNumberFormat="1" applyFont="1"/>
    <xf numFmtId="2" fontId="0" fillId="3" borderId="0" xfId="0" applyNumberFormat="1" applyFill="1"/>
    <xf numFmtId="167" fontId="0" fillId="3" borderId="0" xfId="0" applyNumberFormat="1" applyFill="1"/>
    <xf numFmtId="1" fontId="0" fillId="3" borderId="0" xfId="0" applyNumberFormat="1" applyFill="1"/>
    <xf numFmtId="1" fontId="0" fillId="0" borderId="0" xfId="0" applyNumberFormat="1"/>
    <xf numFmtId="164" fontId="2" fillId="0" borderId="1" xfId="1" applyNumberFormat="1" applyFont="1" applyBorder="1"/>
    <xf numFmtId="3" fontId="2" fillId="0" borderId="0" xfId="1" applyNumberFormat="1" applyFont="1"/>
    <xf numFmtId="3" fontId="0" fillId="0" borderId="0" xfId="0" applyNumberFormat="1"/>
    <xf numFmtId="164" fontId="0" fillId="0" borderId="0" xfId="0" applyNumberFormat="1" applyBorder="1"/>
    <xf numFmtId="164" fontId="9" fillId="0" borderId="0" xfId="1" applyNumberFormat="1" applyFont="1"/>
    <xf numFmtId="3" fontId="9" fillId="0" borderId="0" xfId="1" applyNumberFormat="1" applyFont="1"/>
    <xf numFmtId="164" fontId="9" fillId="0" borderId="1" xfId="1" applyNumberFormat="1" applyFont="1" applyBorder="1"/>
    <xf numFmtId="164" fontId="9" fillId="0" borderId="0" xfId="1" applyNumberFormat="1" applyFont="1" applyBorder="1"/>
    <xf numFmtId="164" fontId="13" fillId="0" borderId="1" xfId="1" applyNumberFormat="1" applyFont="1" applyBorder="1"/>
    <xf numFmtId="10" fontId="2" fillId="0" borderId="0" xfId="2" applyNumberFormat="1" applyFont="1" applyBorder="1"/>
    <xf numFmtId="0" fontId="0" fillId="4" borderId="0" xfId="0" applyFill="1"/>
    <xf numFmtId="0" fontId="0" fillId="0" borderId="0" xfId="0" applyFill="1"/>
    <xf numFmtId="0" fontId="2" fillId="0" borderId="0" xfId="0" applyFont="1"/>
    <xf numFmtId="10" fontId="1" fillId="0" borderId="0" xfId="2" applyNumberFormat="1" applyFont="1"/>
    <xf numFmtId="2" fontId="2" fillId="0" borderId="0" xfId="0" applyNumberFormat="1" applyFont="1"/>
    <xf numFmtId="164" fontId="0" fillId="0" borderId="0" xfId="0" applyNumberFormat="1" applyFill="1"/>
    <xf numFmtId="2" fontId="2" fillId="0" borderId="0" xfId="2" applyNumberFormat="1" applyFont="1"/>
    <xf numFmtId="2" fontId="1" fillId="0" borderId="0" xfId="1" applyNumberFormat="1" applyFont="1"/>
    <xf numFmtId="2" fontId="2" fillId="0" borderId="0" xfId="1" applyNumberFormat="1" applyFont="1"/>
    <xf numFmtId="2" fontId="9" fillId="0" borderId="0" xfId="1" applyNumberFormat="1" applyFont="1"/>
    <xf numFmtId="4" fontId="2" fillId="0" borderId="0" xfId="1" applyNumberFormat="1" applyFont="1"/>
    <xf numFmtId="0" fontId="3" fillId="0" borderId="0" xfId="0" applyFont="1" applyAlignment="1">
      <alignment horizontal="left"/>
    </xf>
    <xf numFmtId="0" fontId="0" fillId="0" borderId="0" xfId="0" applyAlignment="1">
      <alignment horizontal="center" wrapText="1"/>
    </xf>
    <xf numFmtId="166" fontId="0" fillId="3" borderId="0" xfId="0" applyNumberFormat="1" applyFill="1"/>
    <xf numFmtId="166" fontId="0" fillId="3" borderId="0" xfId="2" applyNumberFormat="1" applyFont="1" applyFill="1"/>
    <xf numFmtId="166" fontId="2" fillId="0" borderId="0" xfId="0" applyNumberFormat="1" applyFont="1"/>
    <xf numFmtId="164" fontId="0" fillId="3" borderId="0" xfId="0" applyNumberFormat="1" applyFont="1" applyFill="1"/>
    <xf numFmtId="2" fontId="0" fillId="0" borderId="0" xfId="0" applyNumberFormat="1" applyFill="1"/>
    <xf numFmtId="3" fontId="1" fillId="0" borderId="1" xfId="1" applyNumberFormat="1" applyFont="1" applyBorder="1"/>
    <xf numFmtId="164" fontId="1" fillId="0" borderId="0" xfId="1" applyNumberFormat="1" applyFont="1"/>
    <xf numFmtId="168" fontId="1" fillId="0" borderId="0" xfId="1" applyNumberFormat="1" applyFont="1"/>
    <xf numFmtId="164" fontId="1" fillId="0" borderId="1" xfId="1" applyNumberFormat="1" applyFont="1" applyBorder="1"/>
    <xf numFmtId="168" fontId="0" fillId="3" borderId="0" xfId="1" applyNumberFormat="1" applyFont="1" applyFill="1"/>
    <xf numFmtId="0" fontId="0" fillId="0" borderId="0" xfId="0" applyFont="1" applyBorder="1"/>
    <xf numFmtId="2" fontId="0" fillId="0" borderId="0" xfId="0" applyNumberFormat="1" applyAlignment="1">
      <alignment wrapText="1"/>
    </xf>
    <xf numFmtId="164" fontId="2" fillId="0" borderId="0" xfId="1" applyNumberFormat="1" applyFont="1" applyAlignment="1">
      <alignment wrapText="1"/>
    </xf>
    <xf numFmtId="3" fontId="2" fillId="0" borderId="0" xfId="0" applyNumberFormat="1" applyFont="1"/>
    <xf numFmtId="3" fontId="2" fillId="0" borderId="1" xfId="1" applyNumberFormat="1" applyFont="1" applyBorder="1"/>
    <xf numFmtId="0" fontId="2" fillId="0" borderId="1" xfId="0" applyFont="1" applyBorder="1"/>
    <xf numFmtId="164" fontId="2" fillId="0" borderId="0" xfId="0" applyNumberFormat="1" applyFont="1" applyAlignment="1">
      <alignment wrapText="1"/>
    </xf>
    <xf numFmtId="165" fontId="2" fillId="0" borderId="0" xfId="0" applyNumberFormat="1" applyFont="1"/>
    <xf numFmtId="165" fontId="2" fillId="0" borderId="0" xfId="1" applyNumberFormat="1" applyFont="1"/>
    <xf numFmtId="165" fontId="2" fillId="0" borderId="1" xfId="1" applyNumberFormat="1" applyFont="1" applyBorder="1"/>
    <xf numFmtId="165" fontId="2" fillId="0" borderId="0" xfId="1" applyNumberFormat="1" applyFont="1" applyAlignment="1">
      <alignment wrapText="1"/>
    </xf>
    <xf numFmtId="165" fontId="2" fillId="0" borderId="1" xfId="0" applyNumberFormat="1" applyFont="1" applyBorder="1"/>
    <xf numFmtId="165" fontId="2" fillId="0" borderId="0" xfId="0" applyNumberFormat="1" applyFont="1" applyAlignment="1">
      <alignment wrapText="1"/>
    </xf>
    <xf numFmtId="4" fontId="2" fillId="0" borderId="0" xfId="0" applyNumberFormat="1" applyFont="1"/>
    <xf numFmtId="3" fontId="0" fillId="3" borderId="0" xfId="0" applyNumberFormat="1" applyFill="1"/>
    <xf numFmtId="0" fontId="0" fillId="0" borderId="0" xfId="0"/>
    <xf numFmtId="165" fontId="1" fillId="0" borderId="0" xfId="1" applyNumberFormat="1" applyFont="1"/>
    <xf numFmtId="165" fontId="9" fillId="0" borderId="0" xfId="2" applyNumberFormat="1" applyFont="1"/>
    <xf numFmtId="165" fontId="2" fillId="0" borderId="0" xfId="2" applyNumberFormat="1" applyFont="1"/>
    <xf numFmtId="164" fontId="2" fillId="0" borderId="0" xfId="0" applyNumberFormat="1" applyFont="1" applyBorder="1"/>
    <xf numFmtId="165" fontId="0" fillId="0" borderId="0" xfId="0" applyNumberFormat="1" applyBorder="1"/>
    <xf numFmtId="0" fontId="0" fillId="0" borderId="0" xfId="0"/>
    <xf numFmtId="0" fontId="0" fillId="0" borderId="0" xfId="0"/>
    <xf numFmtId="166" fontId="1" fillId="0" borderId="0" xfId="2" applyNumberFormat="1" applyFont="1"/>
    <xf numFmtId="0" fontId="0" fillId="0" borderId="0" xfId="0"/>
    <xf numFmtId="165" fontId="0" fillId="0" borderId="0" xfId="0" applyNumberFormat="1" applyFill="1"/>
    <xf numFmtId="1" fontId="0" fillId="0" borderId="0" xfId="0" applyNumberFormat="1" applyFill="1"/>
    <xf numFmtId="0" fontId="0" fillId="0" borderId="0" xfId="0"/>
    <xf numFmtId="169" fontId="2" fillId="0" borderId="0" xfId="2" applyNumberFormat="1" applyFont="1"/>
    <xf numFmtId="169" fontId="2" fillId="0" borderId="0" xfId="0" applyNumberFormat="1" applyFont="1"/>
    <xf numFmtId="0" fontId="0" fillId="0" borderId="0" xfId="0" applyAlignment="1">
      <alignment horizontal="right" wrapText="1"/>
    </xf>
    <xf numFmtId="164" fontId="0" fillId="0" borderId="1" xfId="0" applyNumberFormat="1" applyBorder="1"/>
    <xf numFmtId="164" fontId="0" fillId="0" borderId="0" xfId="1" applyNumberFormat="1" applyFont="1" applyBorder="1"/>
    <xf numFmtId="164" fontId="9" fillId="0" borderId="0" xfId="0" applyNumberFormat="1" applyFont="1"/>
    <xf numFmtId="0" fontId="0" fillId="0" borderId="0" xfId="0" applyAlignment="1">
      <alignment horizontal="left" vertical="center" wrapText="1"/>
    </xf>
    <xf numFmtId="0" fontId="0" fillId="0" borderId="0" xfId="0"/>
    <xf numFmtId="0" fontId="3" fillId="5" borderId="0" xfId="0" applyFont="1" applyFill="1"/>
    <xf numFmtId="0" fontId="0" fillId="5" borderId="0" xfId="0" applyFill="1"/>
    <xf numFmtId="0" fontId="6" fillId="5" borderId="0" xfId="0" applyFont="1" applyFill="1"/>
    <xf numFmtId="0" fontId="3" fillId="6" borderId="0" xfId="0" applyFont="1" applyFill="1"/>
    <xf numFmtId="0" fontId="6" fillId="6" borderId="0" xfId="0" applyFont="1" applyFill="1"/>
    <xf numFmtId="0" fontId="0" fillId="6" borderId="0" xfId="0" applyFill="1"/>
    <xf numFmtId="0" fontId="0" fillId="5" borderId="0" xfId="0" applyFill="1" applyAlignment="1">
      <alignment wrapText="1"/>
    </xf>
    <xf numFmtId="0" fontId="0" fillId="5" borderId="0" xfId="0" applyFill="1" applyAlignment="1">
      <alignment horizontal="left" vertical="center" wrapText="1"/>
    </xf>
    <xf numFmtId="0" fontId="3" fillId="5" borderId="0" xfId="0" applyFont="1" applyFill="1" applyAlignment="1">
      <alignment wrapText="1"/>
    </xf>
    <xf numFmtId="0" fontId="3" fillId="0" borderId="0" xfId="0" applyFont="1" applyFill="1"/>
    <xf numFmtId="0" fontId="6" fillId="0" borderId="0" xfId="0" applyFont="1" applyFill="1"/>
    <xf numFmtId="0" fontId="5" fillId="0" borderId="0" xfId="0" applyFont="1" applyFill="1"/>
    <xf numFmtId="0" fontId="3" fillId="3" borderId="0" xfId="0" applyFont="1" applyFill="1"/>
    <xf numFmtId="0" fontId="9" fillId="5" borderId="0" xfId="0" applyFont="1" applyFill="1" applyAlignment="1">
      <alignment horizontal="left" wrapText="1"/>
    </xf>
    <xf numFmtId="0" fontId="9" fillId="5" borderId="0" xfId="0" applyFont="1" applyFill="1" applyAlignment="1">
      <alignment horizontal="left"/>
    </xf>
    <xf numFmtId="0" fontId="0" fillId="0" borderId="0" xfId="0" applyAlignment="1">
      <alignment horizontal="left" wrapText="1"/>
    </xf>
    <xf numFmtId="0" fontId="0" fillId="0" borderId="0" xfId="0" applyAlignment="1">
      <alignment horizontal="left"/>
    </xf>
    <xf numFmtId="0" fontId="0" fillId="0" borderId="0" xfId="0" applyAlignment="1">
      <alignment horizontal="left" vertical="center" wrapText="1"/>
    </xf>
    <xf numFmtId="0" fontId="0" fillId="0" borderId="0" xfId="0" applyFont="1" applyAlignment="1">
      <alignment horizontal="left" vertical="top" wrapText="1"/>
    </xf>
    <xf numFmtId="0" fontId="9" fillId="0" borderId="0" xfId="0" applyFont="1" applyAlignment="1">
      <alignment horizontal="left" wrapText="1"/>
    </xf>
    <xf numFmtId="0" fontId="0" fillId="5" borderId="0" xfId="0" applyFill="1" applyAlignment="1">
      <alignment horizontal="left" vertical="center" wrapText="1"/>
    </xf>
    <xf numFmtId="0" fontId="0" fillId="0" borderId="0" xfId="0" applyFont="1" applyAlignment="1">
      <alignment horizontal="left" vertical="center" wrapText="1"/>
    </xf>
    <xf numFmtId="0" fontId="9" fillId="0" borderId="0" xfId="0" applyFont="1" applyAlignment="1">
      <alignment horizontal="left"/>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tabSelected="1" workbookViewId="0">
      <selection activeCell="C16" sqref="C16"/>
    </sheetView>
  </sheetViews>
  <sheetFormatPr defaultRowHeight="15" x14ac:dyDescent="0.25"/>
  <cols>
    <col min="1" max="1" width="17" customWidth="1"/>
    <col min="2" max="2" width="21.140625" customWidth="1"/>
    <col min="3" max="3" width="12.85546875" customWidth="1"/>
  </cols>
  <sheetData>
    <row r="1" spans="1:10" ht="26.25" x14ac:dyDescent="0.4">
      <c r="A1" s="1" t="s">
        <v>0</v>
      </c>
    </row>
    <row r="2" spans="1:10" ht="26.25" x14ac:dyDescent="0.4">
      <c r="A2" s="1" t="s">
        <v>22</v>
      </c>
    </row>
    <row r="3" spans="1:10" ht="106.5" customHeight="1" x14ac:dyDescent="0.25">
      <c r="A3" s="2"/>
      <c r="B3" s="140" t="s">
        <v>369</v>
      </c>
      <c r="C3" s="141"/>
      <c r="D3" s="141"/>
      <c r="E3" s="141"/>
      <c r="F3" s="141"/>
      <c r="G3" s="141"/>
      <c r="H3" s="141"/>
    </row>
    <row r="4" spans="1:10" s="126" customFormat="1" ht="15" customHeight="1" x14ac:dyDescent="0.25">
      <c r="A4" s="125"/>
      <c r="D4" s="127"/>
      <c r="E4" s="127"/>
      <c r="F4" s="127"/>
      <c r="G4" s="127"/>
      <c r="H4" s="127"/>
    </row>
    <row r="5" spans="1:10" s="5" customFormat="1" x14ac:dyDescent="0.25">
      <c r="B5" s="137" t="s">
        <v>1</v>
      </c>
      <c r="C5" s="137"/>
      <c r="D5" s="9"/>
      <c r="E5" s="9"/>
      <c r="F5" s="9"/>
      <c r="G5" s="9"/>
      <c r="H5" s="9"/>
      <c r="I5" s="137"/>
    </row>
    <row r="6" spans="1:10" s="5" customFormat="1" x14ac:dyDescent="0.25">
      <c r="B6" s="10" t="s">
        <v>359</v>
      </c>
      <c r="D6" s="6"/>
      <c r="E6" s="6"/>
      <c r="F6" s="6"/>
      <c r="G6" s="6"/>
      <c r="H6" s="6"/>
    </row>
    <row r="7" spans="1:10" x14ac:dyDescent="0.25">
      <c r="A7" s="5"/>
      <c r="B7" s="124" t="s">
        <v>3</v>
      </c>
      <c r="C7" s="124"/>
      <c r="D7" s="6"/>
      <c r="E7" s="6"/>
      <c r="F7" s="6"/>
      <c r="G7" s="6"/>
      <c r="H7" s="6"/>
      <c r="I7" s="124"/>
      <c r="J7" s="124"/>
    </row>
    <row r="8" spans="1:10" ht="60" x14ac:dyDescent="0.25">
      <c r="A8" s="5"/>
      <c r="B8" s="3" t="s">
        <v>4</v>
      </c>
      <c r="C8" s="123"/>
      <c r="D8" s="6"/>
      <c r="E8" s="6"/>
      <c r="F8" s="6"/>
      <c r="G8" s="6"/>
      <c r="H8" s="6"/>
      <c r="I8" s="124"/>
      <c r="J8" s="124"/>
    </row>
    <row r="9" spans="1:10" x14ac:dyDescent="0.25">
      <c r="A9" s="124"/>
      <c r="B9" s="124"/>
      <c r="C9" s="124"/>
      <c r="D9" s="124"/>
      <c r="E9" s="124"/>
      <c r="F9" s="124"/>
      <c r="G9" s="124"/>
      <c r="H9" s="124"/>
      <c r="I9" s="124"/>
      <c r="J9" s="124"/>
    </row>
    <row r="10" spans="1:10" x14ac:dyDescent="0.25">
      <c r="A10" s="124"/>
      <c r="B10" s="124" t="s">
        <v>5</v>
      </c>
      <c r="C10" s="124" t="s">
        <v>6</v>
      </c>
      <c r="D10" s="124"/>
      <c r="E10" s="124"/>
      <c r="F10" s="124"/>
      <c r="G10" s="124"/>
      <c r="H10" s="124"/>
      <c r="I10" s="124"/>
      <c r="J10" s="124"/>
    </row>
    <row r="11" spans="1:10" x14ac:dyDescent="0.25">
      <c r="A11" s="124"/>
      <c r="B11" s="5"/>
      <c r="C11" s="124"/>
      <c r="D11" s="124"/>
      <c r="E11" s="124"/>
      <c r="F11" s="124"/>
      <c r="G11" s="124"/>
      <c r="H11" s="124"/>
      <c r="I11" s="124"/>
      <c r="J11" s="124"/>
    </row>
    <row r="12" spans="1:10" x14ac:dyDescent="0.25">
      <c r="A12" s="124"/>
      <c r="B12" s="124" t="s">
        <v>74</v>
      </c>
      <c r="C12" s="41">
        <v>156000</v>
      </c>
      <c r="D12" s="124"/>
      <c r="E12" s="124"/>
      <c r="F12" s="124"/>
      <c r="G12" s="124"/>
      <c r="H12" s="124"/>
      <c r="I12" s="124"/>
      <c r="J12" s="124"/>
    </row>
    <row r="13" spans="1:10" x14ac:dyDescent="0.25">
      <c r="A13" s="12" t="s">
        <v>6</v>
      </c>
      <c r="B13" s="124" t="s">
        <v>75</v>
      </c>
      <c r="C13" s="41">
        <v>2010000</v>
      </c>
      <c r="D13" s="124"/>
      <c r="E13" s="124"/>
      <c r="F13" s="124"/>
      <c r="G13" s="124"/>
      <c r="H13" s="124"/>
      <c r="I13" s="124"/>
      <c r="J13" s="124"/>
    </row>
    <row r="14" spans="1:10" x14ac:dyDescent="0.25">
      <c r="A14" s="13"/>
      <c r="B14" s="124" t="s">
        <v>76</v>
      </c>
      <c r="C14" s="41">
        <v>28800</v>
      </c>
      <c r="D14" s="124" t="s">
        <v>6</v>
      </c>
      <c r="E14" s="124"/>
      <c r="F14" s="124"/>
      <c r="G14" s="124"/>
      <c r="H14" s="124"/>
      <c r="I14" s="124"/>
      <c r="J14" s="124"/>
    </row>
    <row r="15" spans="1:10" x14ac:dyDescent="0.25">
      <c r="A15" s="13"/>
      <c r="B15" s="124" t="s">
        <v>77</v>
      </c>
      <c r="C15" s="41">
        <v>329000</v>
      </c>
      <c r="D15" s="124" t="s">
        <v>6</v>
      </c>
      <c r="E15" s="124"/>
      <c r="F15" s="124"/>
      <c r="G15" s="124"/>
      <c r="H15" s="124"/>
      <c r="I15" s="124"/>
      <c r="J15" s="124"/>
    </row>
    <row r="16" spans="1:10" x14ac:dyDescent="0.25">
      <c r="A16" s="13"/>
      <c r="B16" s="124"/>
      <c r="C16" s="124"/>
      <c r="D16" s="124"/>
      <c r="E16" s="124"/>
      <c r="F16" s="124"/>
      <c r="G16" s="124"/>
      <c r="H16" s="124"/>
      <c r="I16" s="124"/>
      <c r="J16" s="124"/>
    </row>
    <row r="17" spans="1:10" x14ac:dyDescent="0.25">
      <c r="A17" s="13"/>
      <c r="B17" s="124"/>
      <c r="C17" s="124"/>
      <c r="D17" s="124"/>
      <c r="E17" s="27"/>
      <c r="F17" s="124"/>
      <c r="G17" s="124"/>
      <c r="H17" s="14"/>
      <c r="I17" s="124"/>
      <c r="J17" s="124"/>
    </row>
    <row r="18" spans="1:10" x14ac:dyDescent="0.25">
      <c r="A18" s="13"/>
      <c r="B18" s="5" t="s">
        <v>7</v>
      </c>
      <c r="C18" s="124"/>
      <c r="D18" s="124"/>
      <c r="E18" s="124"/>
      <c r="F18" s="124"/>
      <c r="G18" s="124"/>
      <c r="H18" s="124"/>
      <c r="I18" s="124"/>
      <c r="J18" s="124"/>
    </row>
    <row r="19" spans="1:10" x14ac:dyDescent="0.25">
      <c r="A19" s="13"/>
      <c r="B19" s="5"/>
      <c r="C19" s="124"/>
      <c r="D19" s="124"/>
      <c r="E19" s="124"/>
      <c r="F19" s="124"/>
      <c r="G19" s="124"/>
      <c r="H19" s="124"/>
      <c r="I19" s="124"/>
      <c r="J19" s="124"/>
    </row>
    <row r="20" spans="1:10" x14ac:dyDescent="0.25">
      <c r="A20" s="13" t="s">
        <v>6</v>
      </c>
      <c r="B20" s="5" t="s">
        <v>78</v>
      </c>
      <c r="C20" s="124"/>
      <c r="D20" s="124"/>
      <c r="E20" s="124"/>
      <c r="F20" s="124"/>
      <c r="G20" s="124"/>
      <c r="H20" s="124"/>
      <c r="I20" s="124"/>
      <c r="J20" s="124"/>
    </row>
    <row r="21" spans="1:10" x14ac:dyDescent="0.25">
      <c r="A21" s="13"/>
      <c r="B21" s="124" t="s">
        <v>79</v>
      </c>
      <c r="C21" s="15" t="s">
        <v>6</v>
      </c>
      <c r="D21" s="124"/>
      <c r="E21" s="124"/>
      <c r="F21" s="124"/>
      <c r="G21" s="124"/>
      <c r="H21" s="124"/>
      <c r="I21" s="124"/>
      <c r="J21" s="124"/>
    </row>
    <row r="22" spans="1:10" x14ac:dyDescent="0.25">
      <c r="A22" s="13"/>
      <c r="B22" s="124" t="s">
        <v>80</v>
      </c>
      <c r="C22" s="44">
        <v>5.3999999999999999E-2</v>
      </c>
      <c r="D22" s="124"/>
      <c r="E22" s="124"/>
      <c r="F22" s="124"/>
      <c r="G22" s="124"/>
      <c r="H22" s="124"/>
      <c r="I22" s="124"/>
      <c r="J22" s="124"/>
    </row>
    <row r="23" spans="1:10" x14ac:dyDescent="0.25">
      <c r="A23" s="13"/>
      <c r="B23" s="124" t="s">
        <v>6</v>
      </c>
      <c r="C23" s="26" t="s">
        <v>6</v>
      </c>
      <c r="D23" s="124"/>
      <c r="E23" s="124"/>
      <c r="F23" s="124"/>
      <c r="G23" s="124"/>
      <c r="H23" s="124"/>
      <c r="I23" s="124"/>
      <c r="J23" s="124"/>
    </row>
    <row r="24" spans="1:10" x14ac:dyDescent="0.25">
      <c r="A24" s="13"/>
      <c r="B24" s="124" t="s">
        <v>81</v>
      </c>
      <c r="C24" s="28" t="s">
        <v>21</v>
      </c>
      <c r="D24" s="124"/>
      <c r="E24" s="124" t="s">
        <v>6</v>
      </c>
      <c r="F24" s="124"/>
      <c r="G24" s="124"/>
      <c r="H24" s="124"/>
      <c r="I24" s="124"/>
      <c r="J24" s="124"/>
    </row>
    <row r="25" spans="1:10" x14ac:dyDescent="0.25">
      <c r="A25" s="13"/>
      <c r="B25" s="124" t="s">
        <v>80</v>
      </c>
      <c r="C25" s="44">
        <v>9.2499999999999999E-2</v>
      </c>
      <c r="D25" s="124"/>
      <c r="E25" s="124"/>
      <c r="F25" s="124"/>
      <c r="G25" s="124"/>
      <c r="H25" s="124"/>
      <c r="I25" s="124"/>
      <c r="J25" s="124"/>
    </row>
    <row r="26" spans="1:10" x14ac:dyDescent="0.25">
      <c r="A26" s="13"/>
      <c r="B26" s="124" t="s">
        <v>6</v>
      </c>
      <c r="C26" s="42" t="s">
        <v>6</v>
      </c>
      <c r="D26" s="124"/>
      <c r="E26" s="124"/>
      <c r="F26" s="124"/>
      <c r="G26" s="124"/>
      <c r="H26" s="124"/>
      <c r="I26" s="124"/>
      <c r="J26" s="124"/>
    </row>
    <row r="27" spans="1:10" s="33" customFormat="1" x14ac:dyDescent="0.25">
      <c r="A27" s="13"/>
      <c r="B27" s="5" t="s">
        <v>56</v>
      </c>
      <c r="C27" s="42"/>
      <c r="D27" s="124"/>
      <c r="E27" s="124"/>
      <c r="F27" s="124"/>
      <c r="G27" s="124"/>
      <c r="H27" s="124"/>
      <c r="I27" s="124"/>
      <c r="J27" s="124"/>
    </row>
    <row r="28" spans="1:10" s="33" customFormat="1" x14ac:dyDescent="0.25">
      <c r="A28" s="13"/>
      <c r="B28" s="45" t="s">
        <v>82</v>
      </c>
      <c r="C28" s="46" t="s">
        <v>360</v>
      </c>
      <c r="D28" s="124" t="s">
        <v>83</v>
      </c>
      <c r="E28" s="124"/>
      <c r="F28" s="124"/>
      <c r="G28" s="124"/>
      <c r="H28" s="124"/>
      <c r="I28" s="124"/>
      <c r="J28" s="124"/>
    </row>
    <row r="29" spans="1:10" x14ac:dyDescent="0.25">
      <c r="A29" s="13"/>
      <c r="B29" s="124"/>
      <c r="C29" s="124"/>
      <c r="D29" s="124"/>
      <c r="E29" s="124"/>
      <c r="F29" s="124"/>
      <c r="G29" s="124"/>
      <c r="H29" s="124"/>
      <c r="I29" s="124"/>
      <c r="J29" s="124"/>
    </row>
    <row r="30" spans="1:10" x14ac:dyDescent="0.25">
      <c r="A30" s="13"/>
      <c r="B30" s="17" t="s">
        <v>8</v>
      </c>
      <c r="C30" s="124"/>
      <c r="D30" s="124"/>
      <c r="E30" s="124"/>
      <c r="F30" s="124"/>
      <c r="G30" s="124"/>
      <c r="H30" s="124"/>
      <c r="I30" s="124"/>
      <c r="J30" s="124"/>
    </row>
    <row r="31" spans="1:10" x14ac:dyDescent="0.25">
      <c r="A31" s="18"/>
      <c r="B31" s="19"/>
      <c r="C31" s="20"/>
      <c r="D31" s="20"/>
      <c r="E31" s="20"/>
      <c r="F31" s="20"/>
      <c r="G31" s="18"/>
      <c r="H31" s="18"/>
      <c r="I31" s="124"/>
      <c r="J31" s="124"/>
    </row>
    <row r="32" spans="1:10" x14ac:dyDescent="0.25">
      <c r="A32" s="18"/>
      <c r="B32" s="21" t="s">
        <v>9</v>
      </c>
      <c r="C32" s="21"/>
      <c r="D32" s="21"/>
      <c r="E32" s="18"/>
      <c r="F32" s="20"/>
      <c r="G32" s="18"/>
      <c r="H32" s="18"/>
      <c r="I32" s="124"/>
      <c r="J32" s="124"/>
    </row>
    <row r="33" spans="1:10" ht="31.5" customHeight="1" x14ac:dyDescent="0.25">
      <c r="A33" s="18"/>
      <c r="B33" s="22" t="s">
        <v>10</v>
      </c>
      <c r="C33" s="23" t="s">
        <v>361</v>
      </c>
      <c r="D33" s="21"/>
      <c r="E33" s="18"/>
      <c r="F33" s="20"/>
      <c r="G33" s="18"/>
      <c r="H33" s="18"/>
      <c r="I33" s="124"/>
      <c r="J33" s="124"/>
    </row>
    <row r="34" spans="1:10" ht="31.5" customHeight="1" x14ac:dyDescent="0.25">
      <c r="A34" s="18"/>
      <c r="B34" s="22" t="s">
        <v>12</v>
      </c>
      <c r="C34" s="24" t="s">
        <v>13</v>
      </c>
      <c r="D34" s="21" t="s">
        <v>14</v>
      </c>
      <c r="E34" s="18"/>
      <c r="F34" s="20"/>
      <c r="G34" s="18"/>
      <c r="H34" s="18"/>
      <c r="I34" s="124"/>
      <c r="J34" s="124"/>
    </row>
    <row r="35" spans="1:10" x14ac:dyDescent="0.25">
      <c r="A35" s="18"/>
      <c r="B35" s="21" t="s">
        <v>15</v>
      </c>
      <c r="C35" s="23" t="s">
        <v>361</v>
      </c>
      <c r="D35" s="21"/>
      <c r="E35" s="18"/>
      <c r="F35" s="20"/>
      <c r="G35" s="18"/>
      <c r="H35" s="18"/>
      <c r="I35" s="124"/>
      <c r="J35" s="124"/>
    </row>
    <row r="36" spans="1:10" x14ac:dyDescent="0.25">
      <c r="A36" s="18"/>
      <c r="B36" s="21" t="s">
        <v>16</v>
      </c>
      <c r="C36" s="23" t="s">
        <v>362</v>
      </c>
      <c r="D36" s="21"/>
      <c r="E36" s="18"/>
      <c r="F36" s="20"/>
      <c r="G36" s="18"/>
      <c r="H36" s="18"/>
      <c r="I36" s="124"/>
      <c r="J36" s="124"/>
    </row>
    <row r="37" spans="1:10" x14ac:dyDescent="0.25">
      <c r="A37" s="18"/>
      <c r="B37" s="21" t="s">
        <v>18</v>
      </c>
      <c r="C37" s="23" t="s">
        <v>363</v>
      </c>
      <c r="D37" s="20"/>
      <c r="E37" s="18"/>
      <c r="F37" s="20"/>
      <c r="G37" s="18"/>
      <c r="H37" s="18"/>
      <c r="I37" s="124"/>
      <c r="J37" s="124"/>
    </row>
    <row r="38" spans="1:10" x14ac:dyDescent="0.25">
      <c r="A38" s="124"/>
      <c r="B38" s="124"/>
      <c r="C38" s="20"/>
      <c r="D38" s="20"/>
      <c r="E38" s="20"/>
      <c r="F38" s="20"/>
      <c r="G38" s="124"/>
      <c r="H38" s="124"/>
      <c r="I38" s="124"/>
      <c r="J38" s="124"/>
    </row>
    <row r="39" spans="1:10" x14ac:dyDescent="0.25">
      <c r="A39" s="124"/>
      <c r="B39" s="6" t="s">
        <v>20</v>
      </c>
      <c r="C39" s="20"/>
      <c r="D39" s="20"/>
      <c r="E39" s="20"/>
      <c r="F39" s="20"/>
      <c r="G39" s="124"/>
      <c r="H39" s="124"/>
      <c r="I39" s="124"/>
      <c r="J39" s="124"/>
    </row>
    <row r="40" spans="1:10" x14ac:dyDescent="0.25">
      <c r="A40" s="124"/>
      <c r="B40" s="20"/>
      <c r="C40" s="20"/>
      <c r="D40" s="20"/>
      <c r="E40" s="20"/>
      <c r="F40" s="20"/>
      <c r="G40" s="124"/>
      <c r="H40" s="124"/>
      <c r="I40" s="124"/>
      <c r="J40" s="124"/>
    </row>
    <row r="41" spans="1:10" x14ac:dyDescent="0.25">
      <c r="A41" s="124"/>
      <c r="B41" s="20"/>
      <c r="C41" s="20"/>
      <c r="D41" s="20"/>
      <c r="E41" s="20"/>
      <c r="F41" s="20"/>
      <c r="G41" s="124"/>
      <c r="H41" s="124"/>
      <c r="I41" s="124"/>
      <c r="J41" s="124"/>
    </row>
  </sheetData>
  <mergeCells count="1">
    <mergeCell ref="B3:H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workbookViewId="0">
      <selection activeCell="B20" sqref="B20"/>
    </sheetView>
  </sheetViews>
  <sheetFormatPr defaultRowHeight="15" x14ac:dyDescent="0.25"/>
  <cols>
    <col min="1" max="1" width="19.85546875" customWidth="1"/>
    <col min="2" max="2" width="58.28515625" customWidth="1"/>
    <col min="3" max="3" width="17.85546875" customWidth="1"/>
  </cols>
  <sheetData>
    <row r="1" spans="1:8" ht="26.25" x14ac:dyDescent="0.4">
      <c r="A1" s="1" t="s">
        <v>0</v>
      </c>
    </row>
    <row r="2" spans="1:8" ht="26.25" x14ac:dyDescent="0.4">
      <c r="A2" s="1" t="s">
        <v>31</v>
      </c>
    </row>
    <row r="3" spans="1:8" ht="109.5" customHeight="1" x14ac:dyDescent="0.25">
      <c r="A3" s="2"/>
      <c r="B3" s="142" t="s">
        <v>366</v>
      </c>
      <c r="C3" s="142"/>
      <c r="D3" s="142"/>
      <c r="E3" s="142"/>
      <c r="F3" s="142"/>
      <c r="G3" s="29"/>
      <c r="H3" s="29"/>
    </row>
    <row r="4" spans="1:8" s="130" customFormat="1" x14ac:dyDescent="0.25">
      <c r="A4" s="128"/>
      <c r="B4" s="129"/>
      <c r="C4" s="129"/>
      <c r="D4" s="129"/>
      <c r="E4" s="129"/>
      <c r="F4" s="129"/>
      <c r="G4" s="129"/>
      <c r="H4" s="129"/>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125</v>
      </c>
      <c r="C12" s="41">
        <v>3310000</v>
      </c>
      <c r="D12" s="33"/>
    </row>
    <row r="13" spans="1:8" x14ac:dyDescent="0.25">
      <c r="A13" s="12" t="s">
        <v>6</v>
      </c>
      <c r="B13" s="33" t="s">
        <v>126</v>
      </c>
      <c r="C13" s="41">
        <v>879000</v>
      </c>
      <c r="D13" s="33"/>
    </row>
    <row r="14" spans="1:8" x14ac:dyDescent="0.25">
      <c r="A14" s="13"/>
      <c r="B14" s="33" t="s">
        <v>127</v>
      </c>
      <c r="C14" s="25">
        <v>3.6</v>
      </c>
      <c r="D14" s="33" t="s">
        <v>88</v>
      </c>
    </row>
    <row r="15" spans="1:8" x14ac:dyDescent="0.25">
      <c r="A15" s="13"/>
      <c r="B15" s="33" t="s">
        <v>128</v>
      </c>
      <c r="C15" s="25">
        <v>4.8</v>
      </c>
      <c r="D15" s="33" t="s">
        <v>84</v>
      </c>
    </row>
    <row r="16" spans="1:8" x14ac:dyDescent="0.25">
      <c r="A16" s="13"/>
      <c r="B16" s="33" t="s">
        <v>68</v>
      </c>
      <c r="C16" s="41">
        <v>1750000</v>
      </c>
      <c r="D16" s="33" t="s">
        <v>6</v>
      </c>
    </row>
    <row r="18" spans="1:8" x14ac:dyDescent="0.25">
      <c r="A18" s="13"/>
      <c r="E18" s="27"/>
      <c r="H18" s="14"/>
    </row>
    <row r="19" spans="1:8" x14ac:dyDescent="0.25">
      <c r="A19" s="13"/>
      <c r="B19" s="5" t="s">
        <v>7</v>
      </c>
    </row>
    <row r="20" spans="1:8" s="33" customFormat="1" x14ac:dyDescent="0.25">
      <c r="A20" s="13"/>
      <c r="B20" s="5"/>
    </row>
    <row r="21" spans="1:8" s="33" customFormat="1" x14ac:dyDescent="0.25">
      <c r="A21" s="13" t="s">
        <v>6</v>
      </c>
      <c r="B21" s="33" t="s">
        <v>130</v>
      </c>
    </row>
    <row r="22" spans="1:8" s="33" customFormat="1" x14ac:dyDescent="0.25">
      <c r="A22" s="13"/>
      <c r="B22" s="33" t="s">
        <v>131</v>
      </c>
      <c r="C22" s="15"/>
    </row>
    <row r="23" spans="1:8" s="33" customFormat="1" x14ac:dyDescent="0.25">
      <c r="A23" s="13"/>
      <c r="B23" s="33" t="s">
        <v>132</v>
      </c>
      <c r="C23" s="15">
        <f>C12-C13</f>
        <v>2431000</v>
      </c>
    </row>
    <row r="24" spans="1:8" s="33" customFormat="1" x14ac:dyDescent="0.25">
      <c r="A24" s="13"/>
      <c r="C24" s="15"/>
    </row>
    <row r="25" spans="1:8" s="33" customFormat="1" x14ac:dyDescent="0.25">
      <c r="A25" s="13"/>
      <c r="B25" s="33" t="s">
        <v>138</v>
      </c>
    </row>
    <row r="26" spans="1:8" s="33" customFormat="1" x14ac:dyDescent="0.25">
      <c r="A26" s="13"/>
      <c r="B26" s="33" t="s">
        <v>139</v>
      </c>
      <c r="C26" s="60"/>
    </row>
    <row r="27" spans="1:8" s="33" customFormat="1" x14ac:dyDescent="0.25">
      <c r="A27" s="13"/>
      <c r="B27" s="33" t="s">
        <v>140</v>
      </c>
      <c r="C27" s="60">
        <f>C23*C14</f>
        <v>8751600</v>
      </c>
    </row>
    <row r="28" spans="1:8" s="33" customFormat="1" x14ac:dyDescent="0.25">
      <c r="A28" s="13"/>
      <c r="C28" s="15"/>
    </row>
    <row r="29" spans="1:8" s="33" customFormat="1" x14ac:dyDescent="0.25">
      <c r="A29" s="13"/>
      <c r="B29" s="33" t="s">
        <v>141</v>
      </c>
    </row>
    <row r="30" spans="1:8" s="33" customFormat="1" x14ac:dyDescent="0.25">
      <c r="A30" s="13"/>
      <c r="B30" s="33" t="s">
        <v>142</v>
      </c>
      <c r="C30" s="15"/>
    </row>
    <row r="31" spans="1:8" s="33" customFormat="1" x14ac:dyDescent="0.25">
      <c r="A31" s="13"/>
      <c r="B31" s="113" t="s">
        <v>341</v>
      </c>
      <c r="C31" s="48">
        <f>(C15/100)*C27</f>
        <v>420076.79999999999</v>
      </c>
    </row>
    <row r="32" spans="1:8" s="33" customFormat="1" x14ac:dyDescent="0.25">
      <c r="A32" s="13"/>
      <c r="B32" s="33" t="s">
        <v>6</v>
      </c>
      <c r="C32" s="15" t="s">
        <v>6</v>
      </c>
    </row>
    <row r="33" spans="1:8" s="33" customFormat="1" x14ac:dyDescent="0.25">
      <c r="A33" s="13"/>
      <c r="B33" s="33" t="s">
        <v>133</v>
      </c>
    </row>
    <row r="34" spans="1:8" s="33" customFormat="1" x14ac:dyDescent="0.25">
      <c r="A34" s="13"/>
      <c r="B34" s="33" t="s">
        <v>134</v>
      </c>
      <c r="C34" s="51">
        <f>C12</f>
        <v>3310000</v>
      </c>
    </row>
    <row r="35" spans="1:8" s="33" customFormat="1" x14ac:dyDescent="0.25">
      <c r="A35" s="13"/>
      <c r="C35" s="51"/>
    </row>
    <row r="36" spans="1:8" s="33" customFormat="1" x14ac:dyDescent="0.25">
      <c r="A36" s="13"/>
      <c r="B36" s="33" t="s">
        <v>6</v>
      </c>
      <c r="C36" s="26" t="s">
        <v>6</v>
      </c>
    </row>
    <row r="37" spans="1:8" s="33" customFormat="1" x14ac:dyDescent="0.25">
      <c r="A37" s="13"/>
      <c r="B37" s="33" t="s">
        <v>135</v>
      </c>
      <c r="E37" s="33" t="s">
        <v>6</v>
      </c>
    </row>
    <row r="38" spans="1:8" s="33" customFormat="1" x14ac:dyDescent="0.25">
      <c r="A38" s="13"/>
      <c r="B38" s="33" t="s">
        <v>136</v>
      </c>
      <c r="C38" s="60"/>
    </row>
    <row r="39" spans="1:8" s="33" customFormat="1" x14ac:dyDescent="0.25">
      <c r="A39" s="13"/>
      <c r="B39" s="33" t="s">
        <v>137</v>
      </c>
      <c r="C39" s="60">
        <f>C12-C16</f>
        <v>1560000</v>
      </c>
    </row>
    <row r="40" spans="1:8" s="33" customFormat="1" x14ac:dyDescent="0.25">
      <c r="A40" s="13"/>
      <c r="C40" s="60"/>
    </row>
    <row r="41" spans="1:8" s="33" customFormat="1" x14ac:dyDescent="0.25">
      <c r="A41" s="13"/>
      <c r="B41" s="33" t="s">
        <v>143</v>
      </c>
    </row>
    <row r="42" spans="1:8" s="33" customFormat="1" x14ac:dyDescent="0.25">
      <c r="A42" s="13"/>
      <c r="B42" s="113" t="s">
        <v>342</v>
      </c>
      <c r="C42" s="44"/>
    </row>
    <row r="43" spans="1:8" s="33" customFormat="1" x14ac:dyDescent="0.25">
      <c r="A43" s="13"/>
      <c r="B43" s="113" t="s">
        <v>326</v>
      </c>
      <c r="C43" s="44">
        <f>C31/C39</f>
        <v>0.26928000000000002</v>
      </c>
    </row>
    <row r="44" spans="1:8" x14ac:dyDescent="0.25">
      <c r="A44" s="13"/>
      <c r="B44" s="5"/>
    </row>
    <row r="45" spans="1:8" x14ac:dyDescent="0.25">
      <c r="A45" s="13"/>
      <c r="B45" t="s">
        <v>6</v>
      </c>
      <c r="C45" t="s">
        <v>6</v>
      </c>
    </row>
    <row r="46" spans="1:8" x14ac:dyDescent="0.25">
      <c r="A46" s="13"/>
    </row>
    <row r="47" spans="1:8" x14ac:dyDescent="0.25">
      <c r="A47" s="13"/>
      <c r="B47" s="17" t="s">
        <v>8</v>
      </c>
    </row>
    <row r="48" spans="1:8" x14ac:dyDescent="0.25">
      <c r="A48" s="18"/>
      <c r="B48" s="19"/>
      <c r="C48" s="20"/>
      <c r="D48" s="20"/>
      <c r="E48" s="20"/>
      <c r="F48" s="20"/>
      <c r="G48" s="18"/>
      <c r="H48" s="18"/>
    </row>
    <row r="49" spans="1:8" x14ac:dyDescent="0.25">
      <c r="A49" s="18"/>
      <c r="B49" s="21" t="s">
        <v>9</v>
      </c>
      <c r="C49" s="21"/>
      <c r="D49" s="21"/>
      <c r="E49" s="18"/>
      <c r="F49" s="20"/>
      <c r="G49" s="18"/>
      <c r="H49" s="18"/>
    </row>
    <row r="50" spans="1:8" ht="31.5" customHeight="1" x14ac:dyDescent="0.25">
      <c r="A50" s="18"/>
      <c r="B50" s="22" t="s">
        <v>10</v>
      </c>
      <c r="C50" s="23" t="s">
        <v>11</v>
      </c>
      <c r="D50" s="21"/>
      <c r="E50" s="18"/>
      <c r="F50" s="20"/>
      <c r="G50" s="18"/>
      <c r="H50" s="18"/>
    </row>
    <row r="51" spans="1:8" ht="31.5" customHeight="1" x14ac:dyDescent="0.25">
      <c r="A51" s="18"/>
      <c r="B51" s="22" t="s">
        <v>12</v>
      </c>
      <c r="C51" s="24" t="s">
        <v>13</v>
      </c>
      <c r="D51" s="21" t="s">
        <v>14</v>
      </c>
      <c r="E51" s="18"/>
      <c r="F51" s="20"/>
      <c r="G51" s="18"/>
      <c r="H51" s="18"/>
    </row>
    <row r="52" spans="1:8" x14ac:dyDescent="0.25">
      <c r="A52" s="18"/>
      <c r="B52" s="21" t="s">
        <v>15</v>
      </c>
      <c r="C52" s="23" t="s">
        <v>11</v>
      </c>
      <c r="D52" s="21"/>
      <c r="E52" s="18"/>
      <c r="F52" s="20"/>
      <c r="G52" s="18"/>
      <c r="H52" s="18"/>
    </row>
    <row r="53" spans="1:8" x14ac:dyDescent="0.25">
      <c r="A53" s="18"/>
      <c r="B53" s="21" t="s">
        <v>16</v>
      </c>
      <c r="C53" s="23" t="s">
        <v>17</v>
      </c>
      <c r="D53" s="21"/>
      <c r="E53" s="18"/>
      <c r="F53" s="20"/>
      <c r="G53" s="18"/>
      <c r="H53" s="18"/>
    </row>
    <row r="54" spans="1:8" x14ac:dyDescent="0.25">
      <c r="A54" s="18"/>
      <c r="B54" s="21" t="s">
        <v>18</v>
      </c>
      <c r="C54" s="23" t="s">
        <v>19</v>
      </c>
      <c r="D54" s="20"/>
      <c r="E54" s="18"/>
      <c r="F54" s="20"/>
      <c r="G54" s="18"/>
      <c r="H54" s="18"/>
    </row>
    <row r="55" spans="1:8" x14ac:dyDescent="0.25">
      <c r="C55" s="20"/>
      <c r="D55" s="20"/>
      <c r="E55" s="20"/>
      <c r="F55" s="20"/>
    </row>
    <row r="56" spans="1:8" x14ac:dyDescent="0.25">
      <c r="B56" s="6" t="s">
        <v>20</v>
      </c>
      <c r="C56" s="20"/>
      <c r="D56" s="20"/>
      <c r="E56" s="20"/>
      <c r="F56" s="20"/>
    </row>
    <row r="57" spans="1:8" x14ac:dyDescent="0.25">
      <c r="B57" s="20"/>
      <c r="C57" s="20"/>
      <c r="D57" s="20"/>
      <c r="E57" s="20"/>
      <c r="F57" s="20"/>
    </row>
    <row r="58" spans="1:8" x14ac:dyDescent="0.25">
      <c r="B58" s="20"/>
      <c r="C58" s="20"/>
      <c r="D58" s="20"/>
      <c r="E58" s="20"/>
      <c r="F58" s="20"/>
    </row>
  </sheetData>
  <mergeCells count="1">
    <mergeCell ref="B3:F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workbookViewId="0">
      <selection activeCell="C16" sqref="C16"/>
    </sheetView>
  </sheetViews>
  <sheetFormatPr defaultRowHeight="15" x14ac:dyDescent="0.25"/>
  <cols>
    <col min="1" max="1" width="21" customWidth="1"/>
    <col min="2" max="2" width="49.42578125" customWidth="1"/>
    <col min="3" max="3" width="10.140625" customWidth="1"/>
    <col min="4" max="4" width="27.85546875" customWidth="1"/>
  </cols>
  <sheetData>
    <row r="1" spans="1:8" ht="26.25" x14ac:dyDescent="0.4">
      <c r="A1" s="1" t="s">
        <v>0</v>
      </c>
    </row>
    <row r="2" spans="1:8" ht="26.25" x14ac:dyDescent="0.4">
      <c r="A2" s="1" t="s">
        <v>32</v>
      </c>
    </row>
    <row r="3" spans="1:8" ht="120.75" customHeight="1" x14ac:dyDescent="0.25">
      <c r="A3" s="2"/>
      <c r="B3" s="142" t="s">
        <v>375</v>
      </c>
      <c r="C3" s="142"/>
      <c r="D3" s="142"/>
      <c r="E3" s="142"/>
      <c r="F3" s="142"/>
      <c r="G3" s="142"/>
      <c r="H3" s="29"/>
    </row>
    <row r="4" spans="1:8"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144</v>
      </c>
      <c r="C12" s="25">
        <v>1.6</v>
      </c>
      <c r="D12" s="33" t="s">
        <v>88</v>
      </c>
    </row>
    <row r="13" spans="1:8" x14ac:dyDescent="0.25">
      <c r="A13" s="12" t="s">
        <v>6</v>
      </c>
      <c r="B13" s="33" t="s">
        <v>145</v>
      </c>
      <c r="C13" s="25">
        <v>11.2</v>
      </c>
      <c r="D13" s="33" t="s">
        <v>84</v>
      </c>
    </row>
    <row r="14" spans="1:8" x14ac:dyDescent="0.25">
      <c r="A14" s="13"/>
      <c r="B14" s="110" t="s">
        <v>336</v>
      </c>
      <c r="C14" s="25">
        <v>1.4</v>
      </c>
      <c r="D14" s="33" t="s">
        <v>88</v>
      </c>
    </row>
    <row r="15" spans="1:8" x14ac:dyDescent="0.25">
      <c r="A15" s="13"/>
      <c r="B15" s="33" t="s">
        <v>146</v>
      </c>
      <c r="C15" s="53">
        <v>8</v>
      </c>
      <c r="D15" s="33" t="s">
        <v>84</v>
      </c>
    </row>
    <row r="16" spans="1:8" s="33" customFormat="1" x14ac:dyDescent="0.25">
      <c r="A16" s="13"/>
      <c r="C16" s="25"/>
    </row>
    <row r="17" spans="1:8" x14ac:dyDescent="0.25">
      <c r="A17" s="13"/>
      <c r="E17" s="27"/>
      <c r="H17" s="14"/>
    </row>
    <row r="18" spans="1:8" x14ac:dyDescent="0.25">
      <c r="A18" s="13"/>
      <c r="B18" s="5" t="s">
        <v>7</v>
      </c>
    </row>
    <row r="19" spans="1:8" x14ac:dyDescent="0.25">
      <c r="A19" s="13"/>
      <c r="B19" s="5"/>
    </row>
    <row r="20" spans="1:8" x14ac:dyDescent="0.25">
      <c r="A20" s="13" t="s">
        <v>6</v>
      </c>
      <c r="B20" s="5" t="s">
        <v>55</v>
      </c>
    </row>
    <row r="21" spans="1:8" x14ac:dyDescent="0.25">
      <c r="A21" s="13"/>
      <c r="B21" s="33" t="s">
        <v>147</v>
      </c>
      <c r="C21" s="15" t="s">
        <v>6</v>
      </c>
    </row>
    <row r="22" spans="1:8" x14ac:dyDescent="0.25">
      <c r="A22" s="13"/>
      <c r="B22" s="27" t="s">
        <v>148</v>
      </c>
      <c r="C22" s="16" t="s">
        <v>6</v>
      </c>
    </row>
    <row r="23" spans="1:8" x14ac:dyDescent="0.25">
      <c r="A23" s="13"/>
      <c r="B23" s="27" t="s">
        <v>149</v>
      </c>
      <c r="C23" s="26" t="s">
        <v>6</v>
      </c>
    </row>
    <row r="24" spans="1:8" x14ac:dyDescent="0.25">
      <c r="A24" s="13"/>
      <c r="B24" s="27" t="s">
        <v>150</v>
      </c>
      <c r="C24" s="50">
        <f>C13/C12/100</f>
        <v>6.9999999999999993E-2</v>
      </c>
      <c r="E24" t="s">
        <v>6</v>
      </c>
    </row>
    <row r="25" spans="1:8" s="33" customFormat="1" x14ac:dyDescent="0.25">
      <c r="A25" s="13"/>
      <c r="B25" s="5"/>
      <c r="C25" s="44"/>
    </row>
    <row r="26" spans="1:8" s="33" customFormat="1" x14ac:dyDescent="0.25">
      <c r="A26" s="13"/>
      <c r="B26" s="5" t="s">
        <v>56</v>
      </c>
      <c r="C26" s="44"/>
    </row>
    <row r="27" spans="1:8" s="33" customFormat="1" x14ac:dyDescent="0.25">
      <c r="A27" s="13"/>
      <c r="B27" s="27" t="s">
        <v>147</v>
      </c>
      <c r="C27" s="44"/>
    </row>
    <row r="28" spans="1:8" s="33" customFormat="1" x14ac:dyDescent="0.25">
      <c r="A28" s="13"/>
      <c r="B28" s="27" t="s">
        <v>152</v>
      </c>
      <c r="C28" s="44"/>
    </row>
    <row r="29" spans="1:8" ht="13.5" customHeight="1" x14ac:dyDescent="0.25">
      <c r="A29" s="13"/>
      <c r="B29" s="27" t="s">
        <v>151</v>
      </c>
      <c r="C29" s="112">
        <f>C15*C14/100</f>
        <v>0.11199999999999999</v>
      </c>
    </row>
    <row r="30" spans="1:8" x14ac:dyDescent="0.25">
      <c r="A30" s="13"/>
      <c r="B30" t="s">
        <v>6</v>
      </c>
      <c r="C30" t="s">
        <v>6</v>
      </c>
    </row>
    <row r="31" spans="1:8" s="33" customFormat="1" x14ac:dyDescent="0.25">
      <c r="A31" s="13"/>
      <c r="B31" s="36" t="s">
        <v>332</v>
      </c>
      <c r="C31" s="33" t="str">
        <f>IF(C15&lt;C24,"decrease","increase")</f>
        <v>increase</v>
      </c>
      <c r="D31" s="110" t="s">
        <v>333</v>
      </c>
      <c r="E31" s="33" t="str">
        <f>IF(C14&gt;C12,"increase","decrease")</f>
        <v>decrease</v>
      </c>
      <c r="F31" s="110" t="s">
        <v>334</v>
      </c>
    </row>
    <row r="32" spans="1:8" s="33" customFormat="1" x14ac:dyDescent="0.25">
      <c r="A32" s="13"/>
    </row>
    <row r="33" spans="1:8" x14ac:dyDescent="0.25">
      <c r="A33" s="13"/>
    </row>
    <row r="34" spans="1:8" x14ac:dyDescent="0.25">
      <c r="A34" s="13"/>
      <c r="B34" s="17" t="s">
        <v>8</v>
      </c>
    </row>
    <row r="35" spans="1:8" x14ac:dyDescent="0.25">
      <c r="A35" s="18"/>
      <c r="B35" s="19"/>
      <c r="C35" s="20"/>
      <c r="D35" s="20"/>
      <c r="E35" s="20"/>
      <c r="F35" s="20"/>
      <c r="G35" s="18"/>
      <c r="H35" s="18"/>
    </row>
    <row r="36" spans="1:8" x14ac:dyDescent="0.25">
      <c r="A36" s="18"/>
      <c r="B36" s="21" t="s">
        <v>9</v>
      </c>
      <c r="C36" s="21"/>
      <c r="D36" s="21"/>
      <c r="E36" s="18"/>
      <c r="F36" s="20"/>
      <c r="G36" s="18"/>
      <c r="H36" s="18"/>
    </row>
    <row r="37" spans="1:8" ht="31.5" customHeight="1" x14ac:dyDescent="0.25">
      <c r="A37" s="18"/>
      <c r="B37" s="22" t="s">
        <v>10</v>
      </c>
      <c r="C37" s="23" t="s">
        <v>11</v>
      </c>
      <c r="D37" s="21"/>
      <c r="E37" s="18"/>
      <c r="F37" s="20"/>
      <c r="G37" s="18"/>
      <c r="H37" s="18"/>
    </row>
    <row r="38" spans="1:8" ht="31.5" customHeight="1" x14ac:dyDescent="0.25">
      <c r="A38" s="18"/>
      <c r="B38" s="22" t="s">
        <v>12</v>
      </c>
      <c r="C38" s="24" t="s">
        <v>13</v>
      </c>
      <c r="D38" s="21" t="s">
        <v>14</v>
      </c>
      <c r="E38" s="18"/>
      <c r="F38" s="20"/>
      <c r="G38" s="18"/>
      <c r="H38" s="18"/>
    </row>
    <row r="39" spans="1:8" x14ac:dyDescent="0.25">
      <c r="A39" s="18"/>
      <c r="B39" s="21" t="s">
        <v>15</v>
      </c>
      <c r="C39" s="23" t="s">
        <v>11</v>
      </c>
      <c r="D39" s="21"/>
      <c r="E39" s="18"/>
      <c r="F39" s="20"/>
      <c r="G39" s="18"/>
      <c r="H39" s="18"/>
    </row>
    <row r="40" spans="1:8" x14ac:dyDescent="0.25">
      <c r="A40" s="18"/>
      <c r="B40" s="21" t="s">
        <v>16</v>
      </c>
      <c r="C40" s="23" t="s">
        <v>17</v>
      </c>
      <c r="D40" s="21"/>
      <c r="E40" s="18"/>
      <c r="F40" s="20"/>
      <c r="G40" s="18"/>
      <c r="H40" s="18"/>
    </row>
    <row r="41" spans="1:8" x14ac:dyDescent="0.25">
      <c r="A41" s="18"/>
      <c r="B41" s="21" t="s">
        <v>18</v>
      </c>
      <c r="C41" s="23" t="s">
        <v>19</v>
      </c>
      <c r="D41" s="20"/>
      <c r="E41" s="18"/>
      <c r="F41" s="20"/>
      <c r="G41" s="18"/>
      <c r="H41" s="18"/>
    </row>
    <row r="42" spans="1:8" x14ac:dyDescent="0.25">
      <c r="C42" s="20"/>
      <c r="D42" s="20"/>
      <c r="E42" s="20"/>
      <c r="F42" s="20"/>
    </row>
    <row r="43" spans="1:8" x14ac:dyDescent="0.25">
      <c r="B43" s="6" t="s">
        <v>20</v>
      </c>
      <c r="C43" s="20"/>
      <c r="D43" s="20"/>
      <c r="E43" s="20"/>
      <c r="F43" s="20"/>
    </row>
    <row r="44" spans="1:8" x14ac:dyDescent="0.25">
      <c r="B44" s="20" t="s">
        <v>335</v>
      </c>
      <c r="C44" s="20"/>
      <c r="D44" s="20"/>
      <c r="E44" s="20"/>
      <c r="F44" s="20"/>
    </row>
    <row r="45" spans="1:8" x14ac:dyDescent="0.25">
      <c r="B45" s="20"/>
      <c r="C45" s="20"/>
      <c r="D45" s="20"/>
      <c r="E45" s="20"/>
      <c r="F45" s="20"/>
    </row>
  </sheetData>
  <mergeCells count="1">
    <mergeCell ref="B3:G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workbookViewId="0">
      <selection activeCell="C14" sqref="C14"/>
    </sheetView>
  </sheetViews>
  <sheetFormatPr defaultRowHeight="15" x14ac:dyDescent="0.25"/>
  <cols>
    <col min="1" max="1" width="17.7109375" customWidth="1"/>
    <col min="2" max="2" width="63" customWidth="1"/>
  </cols>
  <sheetData>
    <row r="1" spans="1:8" ht="26.25" x14ac:dyDescent="0.4">
      <c r="A1" s="1" t="s">
        <v>0</v>
      </c>
    </row>
    <row r="2" spans="1:8" ht="26.25" x14ac:dyDescent="0.4">
      <c r="A2" s="1" t="s">
        <v>33</v>
      </c>
    </row>
    <row r="3" spans="1:8" ht="124.5" customHeight="1" x14ac:dyDescent="0.25">
      <c r="A3" s="2"/>
      <c r="B3" s="142" t="s">
        <v>376</v>
      </c>
      <c r="C3" s="142"/>
      <c r="D3" s="142"/>
      <c r="E3" s="142"/>
      <c r="F3" s="142"/>
      <c r="G3" s="142"/>
      <c r="H3" s="29"/>
    </row>
    <row r="4" spans="1:8" s="32" customForma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91</v>
      </c>
      <c r="C12" s="25">
        <v>8</v>
      </c>
      <c r="D12" s="33" t="s">
        <v>84</v>
      </c>
    </row>
    <row r="13" spans="1:8" x14ac:dyDescent="0.25">
      <c r="A13" s="12" t="s">
        <v>6</v>
      </c>
      <c r="B13" s="33" t="s">
        <v>160</v>
      </c>
      <c r="C13" s="25">
        <v>40</v>
      </c>
      <c r="D13" s="33" t="s">
        <v>84</v>
      </c>
    </row>
    <row r="14" spans="1:8" x14ac:dyDescent="0.25">
      <c r="A14" s="13"/>
    </row>
    <row r="15" spans="1:8" x14ac:dyDescent="0.25">
      <c r="A15" s="13"/>
      <c r="E15" s="27"/>
      <c r="H15" s="14"/>
    </row>
    <row r="16" spans="1:8" x14ac:dyDescent="0.25">
      <c r="A16" s="13"/>
      <c r="B16" s="5" t="s">
        <v>7</v>
      </c>
    </row>
    <row r="17" spans="1:8" x14ac:dyDescent="0.25">
      <c r="A17" s="13"/>
      <c r="B17" s="5"/>
    </row>
    <row r="18" spans="1:8" x14ac:dyDescent="0.25">
      <c r="A18" s="13" t="s">
        <v>6</v>
      </c>
      <c r="B18" s="5" t="s">
        <v>55</v>
      </c>
    </row>
    <row r="19" spans="1:8" x14ac:dyDescent="0.25">
      <c r="A19" s="13"/>
      <c r="B19" s="33" t="s">
        <v>156</v>
      </c>
      <c r="C19" s="15" t="s">
        <v>6</v>
      </c>
    </row>
    <row r="20" spans="1:8" x14ac:dyDescent="0.25">
      <c r="A20" s="13"/>
      <c r="B20" s="27" t="s">
        <v>153</v>
      </c>
      <c r="C20" s="16" t="s">
        <v>6</v>
      </c>
    </row>
    <row r="21" spans="1:8" x14ac:dyDescent="0.25">
      <c r="A21" s="13"/>
      <c r="B21" s="27" t="s">
        <v>154</v>
      </c>
      <c r="C21" s="44">
        <f>(C12/100)/(1-(C13/100))</f>
        <v>0.13333333333333333</v>
      </c>
    </row>
    <row r="22" spans="1:8" x14ac:dyDescent="0.25">
      <c r="A22" s="13"/>
      <c r="B22" s="27" t="s">
        <v>6</v>
      </c>
      <c r="C22" s="46" t="s">
        <v>21</v>
      </c>
      <c r="E22" t="s">
        <v>6</v>
      </c>
    </row>
    <row r="23" spans="1:8" x14ac:dyDescent="0.25">
      <c r="A23" s="13"/>
      <c r="B23" s="5" t="s">
        <v>56</v>
      </c>
    </row>
    <row r="24" spans="1:8" x14ac:dyDescent="0.25">
      <c r="A24" s="13"/>
      <c r="B24" s="27" t="s">
        <v>155</v>
      </c>
      <c r="C24" s="44">
        <f>C12/100</f>
        <v>0.08</v>
      </c>
    </row>
    <row r="25" spans="1:8" s="33" customFormat="1" x14ac:dyDescent="0.25">
      <c r="A25" s="13"/>
      <c r="B25" s="5"/>
      <c r="C25" s="46"/>
    </row>
    <row r="26" spans="1:8" x14ac:dyDescent="0.25">
      <c r="A26" s="13"/>
    </row>
    <row r="27" spans="1:8" x14ac:dyDescent="0.25">
      <c r="A27" s="13"/>
      <c r="B27" s="17" t="s">
        <v>8</v>
      </c>
    </row>
    <row r="28" spans="1:8" x14ac:dyDescent="0.25">
      <c r="A28" s="18"/>
      <c r="B28" s="19"/>
      <c r="C28" s="20"/>
      <c r="D28" s="20"/>
      <c r="E28" s="20"/>
      <c r="F28" s="20"/>
      <c r="G28" s="18"/>
      <c r="H28" s="18"/>
    </row>
    <row r="29" spans="1:8" x14ac:dyDescent="0.25">
      <c r="A29" s="18"/>
      <c r="B29" s="21" t="s">
        <v>9</v>
      </c>
      <c r="C29" s="21"/>
      <c r="D29" s="21"/>
      <c r="E29" s="18"/>
      <c r="F29" s="20"/>
      <c r="G29" s="18"/>
      <c r="H29" s="18"/>
    </row>
    <row r="30" spans="1:8" ht="31.5" customHeight="1" x14ac:dyDescent="0.25">
      <c r="A30" s="18"/>
      <c r="B30" s="22" t="s">
        <v>10</v>
      </c>
      <c r="C30" s="23" t="s">
        <v>11</v>
      </c>
      <c r="D30" s="21"/>
      <c r="E30" s="18"/>
      <c r="F30" s="20"/>
      <c r="G30" s="18"/>
      <c r="H30" s="18"/>
    </row>
    <row r="31" spans="1:8" ht="31.5" customHeight="1" x14ac:dyDescent="0.25">
      <c r="A31" s="18"/>
      <c r="B31" s="22" t="s">
        <v>12</v>
      </c>
      <c r="C31" s="24" t="s">
        <v>13</v>
      </c>
      <c r="D31" s="21" t="s">
        <v>14</v>
      </c>
      <c r="E31" s="18"/>
      <c r="F31" s="20"/>
      <c r="G31" s="18"/>
      <c r="H31" s="18"/>
    </row>
    <row r="32" spans="1:8" x14ac:dyDescent="0.25">
      <c r="A32" s="18"/>
      <c r="B32" s="21" t="s">
        <v>15</v>
      </c>
      <c r="C32" s="23" t="s">
        <v>11</v>
      </c>
      <c r="D32" s="21"/>
      <c r="E32" s="18"/>
      <c r="F32" s="20"/>
      <c r="G32" s="18"/>
      <c r="H32" s="18"/>
    </row>
    <row r="33" spans="1:8" x14ac:dyDescent="0.25">
      <c r="A33" s="18"/>
      <c r="B33" s="21" t="s">
        <v>16</v>
      </c>
      <c r="C33" s="23" t="s">
        <v>17</v>
      </c>
      <c r="D33" s="21"/>
      <c r="E33" s="18"/>
      <c r="F33" s="20"/>
      <c r="G33" s="18"/>
      <c r="H33" s="18"/>
    </row>
    <row r="34" spans="1:8" x14ac:dyDescent="0.25">
      <c r="A34" s="18"/>
      <c r="B34" s="21" t="s">
        <v>18</v>
      </c>
      <c r="C34" s="23" t="s">
        <v>19</v>
      </c>
      <c r="D34" s="20"/>
      <c r="E34" s="18"/>
      <c r="F34" s="20"/>
      <c r="G34" s="18"/>
      <c r="H34" s="18"/>
    </row>
    <row r="35" spans="1:8" x14ac:dyDescent="0.25">
      <c r="C35" s="20"/>
      <c r="D35" s="20"/>
      <c r="E35" s="20"/>
      <c r="F35" s="20"/>
    </row>
    <row r="36" spans="1:8" x14ac:dyDescent="0.25">
      <c r="B36" s="6" t="s">
        <v>20</v>
      </c>
      <c r="C36" s="20"/>
      <c r="D36" s="20"/>
      <c r="E36" s="20"/>
      <c r="F36" s="20"/>
    </row>
    <row r="37" spans="1:8" x14ac:dyDescent="0.25">
      <c r="B37" s="20"/>
      <c r="C37" s="20"/>
      <c r="D37" s="20"/>
      <c r="E37" s="20"/>
      <c r="F37" s="20"/>
    </row>
    <row r="38" spans="1:8" x14ac:dyDescent="0.25">
      <c r="B38" s="20"/>
      <c r="C38" s="20"/>
      <c r="D38" s="20"/>
      <c r="E38" s="20"/>
      <c r="F38" s="20"/>
    </row>
  </sheetData>
  <mergeCells count="1">
    <mergeCell ref="B3:G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workbookViewId="0">
      <selection activeCell="C16" sqref="C16"/>
    </sheetView>
  </sheetViews>
  <sheetFormatPr defaultRowHeight="15" x14ac:dyDescent="0.25"/>
  <cols>
    <col min="1" max="1" width="19.140625" customWidth="1"/>
    <col min="2" max="2" width="60.5703125" customWidth="1"/>
    <col min="3" max="3" width="12.28515625" customWidth="1"/>
    <col min="4" max="5" width="49.7109375" customWidth="1"/>
  </cols>
  <sheetData>
    <row r="1" spans="1:8" ht="26.25" x14ac:dyDescent="0.4">
      <c r="A1" s="1" t="s">
        <v>0</v>
      </c>
    </row>
    <row r="2" spans="1:8" ht="26.25" x14ac:dyDescent="0.4">
      <c r="A2" s="1" t="s">
        <v>34</v>
      </c>
    </row>
    <row r="3" spans="1:8" ht="147" customHeight="1" x14ac:dyDescent="0.25">
      <c r="A3" s="2"/>
      <c r="B3" s="142" t="s">
        <v>394</v>
      </c>
      <c r="C3" s="142"/>
      <c r="D3" s="142"/>
      <c r="E3" s="29"/>
      <c r="F3" s="29"/>
      <c r="G3" s="29"/>
      <c r="H3" s="29"/>
    </row>
    <row r="4" spans="1:8"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157</v>
      </c>
      <c r="C12" s="25">
        <v>7</v>
      </c>
      <c r="D12" s="33" t="s">
        <v>84</v>
      </c>
    </row>
    <row r="13" spans="1:8" x14ac:dyDescent="0.25">
      <c r="A13" s="12" t="s">
        <v>6</v>
      </c>
      <c r="B13" s="33" t="s">
        <v>145</v>
      </c>
      <c r="C13" s="25">
        <v>25.2</v>
      </c>
      <c r="D13" s="33" t="s">
        <v>84</v>
      </c>
    </row>
    <row r="14" spans="1:8" x14ac:dyDescent="0.25">
      <c r="A14" s="13"/>
      <c r="B14" s="33" t="s">
        <v>158</v>
      </c>
      <c r="C14" s="25">
        <v>50</v>
      </c>
      <c r="D14" s="33" t="s">
        <v>84</v>
      </c>
    </row>
    <row r="15" spans="1:8" x14ac:dyDescent="0.25">
      <c r="A15" s="13"/>
      <c r="B15" s="33" t="s">
        <v>159</v>
      </c>
      <c r="C15" s="25">
        <v>35</v>
      </c>
      <c r="D15" s="33" t="s">
        <v>84</v>
      </c>
    </row>
    <row r="16" spans="1:8" x14ac:dyDescent="0.25">
      <c r="A16" s="13"/>
    </row>
    <row r="17" spans="1:8" x14ac:dyDescent="0.25">
      <c r="A17" s="13"/>
      <c r="E17" s="27"/>
      <c r="H17" s="14"/>
    </row>
    <row r="18" spans="1:8" x14ac:dyDescent="0.25">
      <c r="A18" s="13"/>
      <c r="B18" s="5" t="s">
        <v>7</v>
      </c>
    </row>
    <row r="19" spans="1:8" s="33" customFormat="1" x14ac:dyDescent="0.25">
      <c r="A19" s="13"/>
      <c r="B19" s="5"/>
    </row>
    <row r="20" spans="1:8" s="33" customFormat="1" x14ac:dyDescent="0.25">
      <c r="A20" s="13"/>
      <c r="B20" s="5" t="s">
        <v>55</v>
      </c>
    </row>
    <row r="21" spans="1:8" s="33" customFormat="1" x14ac:dyDescent="0.25">
      <c r="A21" s="13"/>
      <c r="B21" s="27" t="s">
        <v>161</v>
      </c>
    </row>
    <row r="22" spans="1:8" s="33" customFormat="1" x14ac:dyDescent="0.25">
      <c r="A22" s="13"/>
      <c r="B22" s="33" t="s">
        <v>163</v>
      </c>
    </row>
    <row r="23" spans="1:8" s="33" customFormat="1" x14ac:dyDescent="0.25">
      <c r="A23" s="13"/>
      <c r="B23" s="27" t="s">
        <v>162</v>
      </c>
      <c r="C23" s="70">
        <f>C13/C12</f>
        <v>3.6</v>
      </c>
      <c r="D23" s="33" t="s">
        <v>88</v>
      </c>
    </row>
    <row r="24" spans="1:8" s="33" customFormat="1" x14ac:dyDescent="0.25">
      <c r="A24" s="13"/>
      <c r="B24" s="5"/>
    </row>
    <row r="25" spans="1:8" s="33" customFormat="1" x14ac:dyDescent="0.25">
      <c r="A25" s="13"/>
      <c r="B25" s="27" t="s">
        <v>56</v>
      </c>
    </row>
    <row r="26" spans="1:8" s="33" customFormat="1" x14ac:dyDescent="0.25">
      <c r="A26" s="13"/>
      <c r="B26" s="27" t="s">
        <v>156</v>
      </c>
    </row>
    <row r="27" spans="1:8" s="33" customFormat="1" x14ac:dyDescent="0.25">
      <c r="A27" s="13"/>
      <c r="B27" s="27" t="s">
        <v>164</v>
      </c>
      <c r="C27" s="43"/>
    </row>
    <row r="28" spans="1:8" x14ac:dyDescent="0.25">
      <c r="A28" s="13"/>
      <c r="B28" s="27" t="s">
        <v>165</v>
      </c>
      <c r="C28" s="44">
        <f>(C13/100)/(1-(C14/100))</f>
        <v>0.504</v>
      </c>
    </row>
    <row r="29" spans="1:8" x14ac:dyDescent="0.25">
      <c r="A29" s="13" t="s">
        <v>6</v>
      </c>
      <c r="B29" t="s">
        <v>6</v>
      </c>
    </row>
    <row r="30" spans="1:8" x14ac:dyDescent="0.25">
      <c r="A30" s="13"/>
      <c r="B30" s="5" t="s">
        <v>58</v>
      </c>
      <c r="C30" s="15" t="s">
        <v>6</v>
      </c>
    </row>
    <row r="31" spans="1:8" x14ac:dyDescent="0.25">
      <c r="A31" s="13"/>
      <c r="B31" s="33" t="s">
        <v>156</v>
      </c>
      <c r="C31" s="16" t="s">
        <v>6</v>
      </c>
    </row>
    <row r="32" spans="1:8" x14ac:dyDescent="0.25">
      <c r="A32" s="13"/>
      <c r="B32" s="27" t="s">
        <v>164</v>
      </c>
      <c r="C32" s="26" t="s">
        <v>6</v>
      </c>
    </row>
    <row r="33" spans="1:8" x14ac:dyDescent="0.25">
      <c r="A33" s="13"/>
      <c r="B33" s="27" t="s">
        <v>165</v>
      </c>
      <c r="C33" s="44">
        <f>(C13/100)/(1-(C15/100))</f>
        <v>0.38769230769230767</v>
      </c>
      <c r="E33" t="s">
        <v>6</v>
      </c>
    </row>
    <row r="34" spans="1:8" x14ac:dyDescent="0.25">
      <c r="A34" s="13"/>
    </row>
    <row r="35" spans="1:8" x14ac:dyDescent="0.25">
      <c r="A35" s="13"/>
      <c r="B35" t="s">
        <v>6</v>
      </c>
      <c r="C35" t="s">
        <v>6</v>
      </c>
    </row>
    <row r="36" spans="1:8" x14ac:dyDescent="0.25">
      <c r="A36" s="13"/>
    </row>
    <row r="37" spans="1:8" x14ac:dyDescent="0.25">
      <c r="A37" s="13"/>
      <c r="B37" s="17" t="s">
        <v>8</v>
      </c>
    </row>
    <row r="38" spans="1:8" x14ac:dyDescent="0.25">
      <c r="A38" s="18"/>
      <c r="B38" s="19"/>
      <c r="C38" s="20"/>
      <c r="D38" s="20"/>
      <c r="E38" s="20"/>
      <c r="F38" s="20"/>
      <c r="G38" s="18"/>
      <c r="H38" s="18"/>
    </row>
    <row r="39" spans="1:8" x14ac:dyDescent="0.25">
      <c r="A39" s="18"/>
      <c r="B39" s="21" t="s">
        <v>9</v>
      </c>
      <c r="C39" s="21"/>
      <c r="D39" s="21"/>
      <c r="E39" s="18"/>
      <c r="F39" s="20"/>
      <c r="G39" s="18"/>
      <c r="H39" s="18"/>
    </row>
    <row r="40" spans="1:8" ht="31.5" customHeight="1" x14ac:dyDescent="0.25">
      <c r="A40" s="18"/>
      <c r="B40" s="22" t="s">
        <v>10</v>
      </c>
      <c r="C40" s="23" t="s">
        <v>11</v>
      </c>
      <c r="D40" s="21"/>
      <c r="E40" s="18"/>
      <c r="F40" s="20"/>
      <c r="G40" s="18"/>
      <c r="H40" s="18"/>
    </row>
    <row r="41" spans="1:8" ht="31.5" customHeight="1" x14ac:dyDescent="0.25">
      <c r="A41" s="18"/>
      <c r="B41" s="22" t="s">
        <v>12</v>
      </c>
      <c r="C41" s="24" t="s">
        <v>13</v>
      </c>
      <c r="D41" s="21" t="s">
        <v>14</v>
      </c>
      <c r="E41" s="18"/>
      <c r="F41" s="20"/>
      <c r="G41" s="18"/>
      <c r="H41" s="18"/>
    </row>
    <row r="42" spans="1:8" x14ac:dyDescent="0.25">
      <c r="A42" s="18"/>
      <c r="B42" s="21" t="s">
        <v>15</v>
      </c>
      <c r="C42" s="23" t="s">
        <v>11</v>
      </c>
      <c r="D42" s="21"/>
      <c r="E42" s="18"/>
      <c r="F42" s="20"/>
      <c r="G42" s="18"/>
      <c r="H42" s="18"/>
    </row>
    <row r="43" spans="1:8" x14ac:dyDescent="0.25">
      <c r="A43" s="18"/>
      <c r="B43" s="21" t="s">
        <v>16</v>
      </c>
      <c r="C43" s="23" t="s">
        <v>17</v>
      </c>
      <c r="D43" s="21"/>
      <c r="E43" s="18"/>
      <c r="F43" s="20"/>
      <c r="G43" s="18"/>
      <c r="H43" s="18"/>
    </row>
    <row r="44" spans="1:8" x14ac:dyDescent="0.25">
      <c r="A44" s="18"/>
      <c r="B44" s="21" t="s">
        <v>18</v>
      </c>
      <c r="C44" s="23" t="s">
        <v>19</v>
      </c>
      <c r="D44" s="20"/>
      <c r="E44" s="18"/>
      <c r="F44" s="20"/>
      <c r="G44" s="18"/>
      <c r="H44" s="18"/>
    </row>
    <row r="45" spans="1:8" x14ac:dyDescent="0.25">
      <c r="C45" s="20"/>
      <c r="D45" s="20"/>
      <c r="E45" s="20"/>
      <c r="F45" s="20"/>
    </row>
    <row r="46" spans="1:8" x14ac:dyDescent="0.25">
      <c r="B46" s="6" t="s">
        <v>20</v>
      </c>
      <c r="C46" s="20"/>
      <c r="D46" s="20"/>
      <c r="E46" s="20"/>
      <c r="F46" s="20"/>
    </row>
    <row r="47" spans="1:8" x14ac:dyDescent="0.25">
      <c r="B47" s="20"/>
      <c r="C47" s="20"/>
      <c r="D47" s="20"/>
      <c r="E47" s="20"/>
      <c r="F47" s="20"/>
    </row>
    <row r="48" spans="1:8" x14ac:dyDescent="0.25">
      <c r="B48" s="20"/>
      <c r="C48" s="20"/>
      <c r="D48" s="20"/>
      <c r="E48" s="20"/>
      <c r="F48" s="20"/>
    </row>
  </sheetData>
  <mergeCells count="1">
    <mergeCell ref="B3:D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workbookViewId="0">
      <selection activeCell="H30" sqref="H30"/>
    </sheetView>
  </sheetViews>
  <sheetFormatPr defaultRowHeight="15" x14ac:dyDescent="0.25"/>
  <cols>
    <col min="1" max="1" width="16.28515625" customWidth="1"/>
    <col min="2" max="2" width="31" customWidth="1"/>
    <col min="3" max="3" width="14.28515625" bestFit="1" customWidth="1"/>
  </cols>
  <sheetData>
    <row r="1" spans="1:8" ht="26.25" x14ac:dyDescent="0.4">
      <c r="A1" s="1" t="s">
        <v>0</v>
      </c>
    </row>
    <row r="2" spans="1:8" ht="26.25" x14ac:dyDescent="0.4">
      <c r="A2" s="1" t="s">
        <v>35</v>
      </c>
    </row>
    <row r="3" spans="1:8" ht="214.5" customHeight="1" x14ac:dyDescent="0.25">
      <c r="A3" s="5"/>
      <c r="B3" s="144" t="s">
        <v>377</v>
      </c>
      <c r="C3" s="144"/>
      <c r="D3" s="144"/>
      <c r="E3" s="144"/>
      <c r="F3" s="144"/>
      <c r="G3" s="144"/>
      <c r="H3" s="144"/>
    </row>
    <row r="4" spans="1:8" s="32" customForma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57</v>
      </c>
      <c r="C12" s="41">
        <v>4780000</v>
      </c>
    </row>
    <row r="13" spans="1:8" x14ac:dyDescent="0.25">
      <c r="A13" s="12" t="s">
        <v>6</v>
      </c>
      <c r="B13" s="33" t="s">
        <v>80</v>
      </c>
      <c r="C13" s="25">
        <v>4.5</v>
      </c>
      <c r="D13" s="33" t="s">
        <v>84</v>
      </c>
    </row>
    <row r="14" spans="1:8" x14ac:dyDescent="0.25">
      <c r="A14" s="13"/>
      <c r="B14" s="33" t="s">
        <v>87</v>
      </c>
      <c r="C14" s="25">
        <v>2.7</v>
      </c>
      <c r="D14" s="33" t="s">
        <v>166</v>
      </c>
    </row>
    <row r="15" spans="1:8" x14ac:dyDescent="0.25">
      <c r="A15" s="13"/>
      <c r="B15" s="33" t="s">
        <v>167</v>
      </c>
      <c r="C15" s="41">
        <v>123000</v>
      </c>
      <c r="D15" s="33" t="s">
        <v>6</v>
      </c>
    </row>
    <row r="16" spans="1:8" x14ac:dyDescent="0.25">
      <c r="A16" s="13"/>
      <c r="B16" s="33" t="s">
        <v>168</v>
      </c>
      <c r="C16" s="41">
        <v>349000</v>
      </c>
    </row>
    <row r="17" spans="1:8" x14ac:dyDescent="0.25">
      <c r="A17" s="13"/>
      <c r="B17" s="33" t="s">
        <v>169</v>
      </c>
      <c r="C17" s="53">
        <v>3</v>
      </c>
      <c r="D17" s="33" t="s">
        <v>88</v>
      </c>
    </row>
    <row r="18" spans="1:8" s="33" customFormat="1" x14ac:dyDescent="0.25">
      <c r="A18" s="13"/>
      <c r="C18" s="41"/>
    </row>
    <row r="19" spans="1:8" x14ac:dyDescent="0.25">
      <c r="A19" s="13"/>
      <c r="E19" s="27"/>
      <c r="H19" s="14"/>
    </row>
    <row r="20" spans="1:8" x14ac:dyDescent="0.25">
      <c r="A20" s="13"/>
      <c r="B20" s="5" t="s">
        <v>7</v>
      </c>
    </row>
    <row r="21" spans="1:8" x14ac:dyDescent="0.25">
      <c r="A21" s="13"/>
      <c r="B21" s="5"/>
    </row>
    <row r="22" spans="1:8" x14ac:dyDescent="0.25">
      <c r="A22" s="13" t="s">
        <v>6</v>
      </c>
      <c r="B22" s="5" t="s">
        <v>78</v>
      </c>
    </row>
    <row r="23" spans="1:8" x14ac:dyDescent="0.25">
      <c r="A23" s="13"/>
      <c r="B23" s="33" t="s">
        <v>59</v>
      </c>
      <c r="C23" s="48">
        <f>C12*(C13/100)</f>
        <v>215100</v>
      </c>
    </row>
    <row r="24" spans="1:8" x14ac:dyDescent="0.25">
      <c r="A24" s="13"/>
      <c r="B24" s="27" t="s">
        <v>6</v>
      </c>
      <c r="C24" s="16" t="s">
        <v>6</v>
      </c>
    </row>
    <row r="25" spans="1:8" x14ac:dyDescent="0.25">
      <c r="A25" s="13"/>
      <c r="B25" s="27" t="s">
        <v>171</v>
      </c>
      <c r="C25" s="105">
        <f>C12/C14</f>
        <v>1770370.3703703703</v>
      </c>
    </row>
    <row r="26" spans="1:8" x14ac:dyDescent="0.25">
      <c r="A26" s="13"/>
      <c r="B26" s="27" t="s">
        <v>6</v>
      </c>
      <c r="C26" s="28" t="s">
        <v>21</v>
      </c>
      <c r="E26" t="s">
        <v>6</v>
      </c>
    </row>
    <row r="27" spans="1:8" x14ac:dyDescent="0.25">
      <c r="A27" s="13"/>
      <c r="B27" s="27" t="s">
        <v>172</v>
      </c>
      <c r="C27" s="48">
        <f>C15+C16</f>
        <v>472000</v>
      </c>
    </row>
    <row r="28" spans="1:8" s="33" customFormat="1" x14ac:dyDescent="0.25">
      <c r="A28" s="13"/>
      <c r="B28" s="27"/>
      <c r="C28" s="15"/>
    </row>
    <row r="29" spans="1:8" s="33" customFormat="1" x14ac:dyDescent="0.25">
      <c r="A29" s="13"/>
      <c r="B29" s="27" t="s">
        <v>170</v>
      </c>
      <c r="C29" s="48">
        <f>C25-C27</f>
        <v>1298370.3703703703</v>
      </c>
    </row>
    <row r="30" spans="1:8" s="33" customFormat="1" x14ac:dyDescent="0.25">
      <c r="A30" s="13"/>
      <c r="B30" s="27"/>
      <c r="C30" s="15"/>
    </row>
    <row r="31" spans="1:8" s="33" customFormat="1" x14ac:dyDescent="0.25">
      <c r="A31" s="13"/>
      <c r="B31" s="27" t="s">
        <v>173</v>
      </c>
      <c r="C31" s="44">
        <f>C23/C29</f>
        <v>0.16566921497033318</v>
      </c>
    </row>
    <row r="32" spans="1:8" s="33" customFormat="1" x14ac:dyDescent="0.25">
      <c r="A32" s="13"/>
      <c r="B32" s="5"/>
      <c r="C32" s="44"/>
    </row>
    <row r="33" spans="1:8" s="33" customFormat="1" x14ac:dyDescent="0.25">
      <c r="A33" s="13"/>
      <c r="B33" s="33" t="s">
        <v>56</v>
      </c>
      <c r="C33" s="44"/>
    </row>
    <row r="34" spans="1:8" s="33" customFormat="1" x14ac:dyDescent="0.25">
      <c r="A34" s="13"/>
      <c r="B34" s="5" t="s">
        <v>57</v>
      </c>
      <c r="C34" s="106">
        <f>C25*C17</f>
        <v>5311111.111111111</v>
      </c>
    </row>
    <row r="35" spans="1:8" s="33" customFormat="1" x14ac:dyDescent="0.25">
      <c r="A35" s="13"/>
      <c r="B35" s="5"/>
      <c r="C35" s="107"/>
    </row>
    <row r="36" spans="1:8" s="33" customFormat="1" x14ac:dyDescent="0.25">
      <c r="A36" s="13"/>
      <c r="B36" s="5" t="s">
        <v>59</v>
      </c>
      <c r="C36" s="48">
        <f>(C13/100)*C34</f>
        <v>239000</v>
      </c>
    </row>
    <row r="37" spans="1:8" s="33" customFormat="1" x14ac:dyDescent="0.25">
      <c r="A37" s="13"/>
      <c r="B37" s="5"/>
      <c r="C37" s="15"/>
    </row>
    <row r="38" spans="1:8" s="33" customFormat="1" x14ac:dyDescent="0.25">
      <c r="A38" s="13"/>
      <c r="B38" s="5" t="s">
        <v>173</v>
      </c>
      <c r="C38" s="44">
        <f>C36/C29</f>
        <v>0.18407690552259243</v>
      </c>
    </row>
    <row r="39" spans="1:8" s="33" customFormat="1" x14ac:dyDescent="0.25">
      <c r="A39" s="13"/>
      <c r="B39" s="5"/>
      <c r="C39" s="15"/>
    </row>
    <row r="40" spans="1:8" x14ac:dyDescent="0.25">
      <c r="A40" s="13"/>
    </row>
    <row r="41" spans="1:8" x14ac:dyDescent="0.25">
      <c r="A41" s="13"/>
      <c r="B41" s="17" t="s">
        <v>8</v>
      </c>
    </row>
    <row r="42" spans="1:8" x14ac:dyDescent="0.25">
      <c r="A42" s="18"/>
      <c r="B42" s="19"/>
      <c r="C42" s="20"/>
      <c r="D42" s="20"/>
      <c r="E42" s="20"/>
      <c r="F42" s="20"/>
      <c r="G42" s="18"/>
      <c r="H42" s="18"/>
    </row>
    <row r="43" spans="1:8" x14ac:dyDescent="0.25">
      <c r="A43" s="18"/>
      <c r="B43" s="21" t="s">
        <v>9</v>
      </c>
      <c r="C43" s="21"/>
      <c r="D43" s="21"/>
      <c r="E43" s="18"/>
      <c r="F43" s="20"/>
      <c r="G43" s="18"/>
      <c r="H43" s="18"/>
    </row>
    <row r="44" spans="1:8" ht="31.5" customHeight="1" x14ac:dyDescent="0.25">
      <c r="A44" s="18"/>
      <c r="B44" s="22" t="s">
        <v>10</v>
      </c>
      <c r="C44" s="23" t="s">
        <v>11</v>
      </c>
      <c r="D44" s="21"/>
      <c r="E44" s="18"/>
      <c r="F44" s="20"/>
      <c r="G44" s="18"/>
      <c r="H44" s="18"/>
    </row>
    <row r="45" spans="1:8" ht="31.5" customHeight="1" x14ac:dyDescent="0.25">
      <c r="A45" s="18"/>
      <c r="B45" s="22" t="s">
        <v>12</v>
      </c>
      <c r="C45" s="24" t="s">
        <v>13</v>
      </c>
      <c r="D45" s="21" t="s">
        <v>14</v>
      </c>
      <c r="E45" s="18"/>
      <c r="F45" s="20"/>
      <c r="G45" s="18"/>
      <c r="H45" s="18"/>
    </row>
    <row r="46" spans="1:8" x14ac:dyDescent="0.25">
      <c r="A46" s="18"/>
      <c r="B46" s="21" t="s">
        <v>15</v>
      </c>
      <c r="C46" s="23" t="s">
        <v>11</v>
      </c>
      <c r="D46" s="21"/>
      <c r="E46" s="18"/>
      <c r="F46" s="20"/>
      <c r="G46" s="18"/>
      <c r="H46" s="18"/>
    </row>
    <row r="47" spans="1:8" x14ac:dyDescent="0.25">
      <c r="A47" s="18"/>
      <c r="B47" s="21" t="s">
        <v>16</v>
      </c>
      <c r="C47" s="23" t="s">
        <v>17</v>
      </c>
      <c r="D47" s="21"/>
      <c r="E47" s="18"/>
      <c r="F47" s="20"/>
      <c r="G47" s="18"/>
      <c r="H47" s="18"/>
    </row>
    <row r="48" spans="1:8" x14ac:dyDescent="0.25">
      <c r="A48" s="18"/>
      <c r="B48" s="21" t="s">
        <v>18</v>
      </c>
      <c r="C48" s="23" t="s">
        <v>19</v>
      </c>
      <c r="D48" s="20"/>
      <c r="E48" s="18"/>
      <c r="F48" s="20"/>
      <c r="G48" s="18"/>
      <c r="H48" s="18"/>
    </row>
    <row r="49" spans="2:6" x14ac:dyDescent="0.25">
      <c r="C49" s="20"/>
      <c r="D49" s="20"/>
      <c r="E49" s="20"/>
      <c r="F49" s="20"/>
    </row>
    <row r="50" spans="2:6" x14ac:dyDescent="0.25">
      <c r="B50" s="6" t="s">
        <v>20</v>
      </c>
      <c r="C50" s="20"/>
      <c r="D50" s="20"/>
      <c r="E50" s="20"/>
      <c r="F50" s="20"/>
    </row>
    <row r="51" spans="2:6" x14ac:dyDescent="0.25">
      <c r="B51" s="20"/>
      <c r="C51" s="20"/>
      <c r="D51" s="20"/>
      <c r="E51" s="20"/>
      <c r="F51" s="20"/>
    </row>
    <row r="52" spans="2:6" x14ac:dyDescent="0.25">
      <c r="B52" s="20"/>
      <c r="C52" s="20"/>
      <c r="D52" s="20"/>
      <c r="E52" s="20"/>
      <c r="F52" s="20"/>
    </row>
  </sheetData>
  <mergeCells count="1">
    <mergeCell ref="B3:H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workbookViewId="0">
      <selection activeCell="F14" sqref="F14"/>
    </sheetView>
  </sheetViews>
  <sheetFormatPr defaultRowHeight="15" x14ac:dyDescent="0.25"/>
  <cols>
    <col min="1" max="1" width="16.42578125" customWidth="1"/>
    <col min="2" max="2" width="30.7109375" customWidth="1"/>
    <col min="3" max="3" width="17" customWidth="1"/>
    <col min="4" max="4" width="17.42578125" customWidth="1"/>
    <col min="5" max="5" width="15" customWidth="1"/>
    <col min="6" max="6" width="18" customWidth="1"/>
  </cols>
  <sheetData>
    <row r="1" spans="1:8" ht="26.25" x14ac:dyDescent="0.4">
      <c r="A1" s="1" t="s">
        <v>0</v>
      </c>
    </row>
    <row r="2" spans="1:8" ht="26.25" x14ac:dyDescent="0.4">
      <c r="A2" s="1" t="s">
        <v>36</v>
      </c>
    </row>
    <row r="3" spans="1:8" s="124" customFormat="1" ht="264" customHeight="1" x14ac:dyDescent="0.4">
      <c r="A3" s="1"/>
      <c r="B3" s="140" t="s">
        <v>378</v>
      </c>
      <c r="C3" s="141"/>
      <c r="D3" s="141"/>
      <c r="E3" s="141"/>
      <c r="F3" s="141"/>
      <c r="G3" s="141"/>
    </row>
    <row r="4" spans="1:8" s="126" customFormat="1" ht="14.25" customHeight="1" x14ac:dyDescent="0.25">
      <c r="A4" s="131"/>
      <c r="B4" s="145" t="s">
        <v>6</v>
      </c>
      <c r="C4" s="145"/>
      <c r="D4" s="145"/>
      <c r="E4" s="145"/>
      <c r="F4" s="145"/>
      <c r="G4" s="132"/>
      <c r="H4" s="132"/>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c r="C11" s="33" t="s">
        <v>177</v>
      </c>
      <c r="D11" s="33" t="s">
        <v>176</v>
      </c>
    </row>
    <row r="12" spans="1:8" x14ac:dyDescent="0.25">
      <c r="B12" s="33" t="s">
        <v>59</v>
      </c>
      <c r="C12" s="41">
        <v>31200</v>
      </c>
      <c r="D12" s="41">
        <v>140000</v>
      </c>
    </row>
    <row r="13" spans="1:8" x14ac:dyDescent="0.25">
      <c r="A13" s="12" t="s">
        <v>6</v>
      </c>
      <c r="B13" s="33" t="s">
        <v>57</v>
      </c>
      <c r="C13" s="41">
        <v>317000</v>
      </c>
      <c r="D13" s="41">
        <v>2700000</v>
      </c>
    </row>
    <row r="14" spans="1:8" x14ac:dyDescent="0.25">
      <c r="A14" s="13"/>
      <c r="B14" s="33" t="s">
        <v>125</v>
      </c>
      <c r="C14" s="41">
        <v>402000</v>
      </c>
      <c r="D14" s="41">
        <v>965000</v>
      </c>
    </row>
    <row r="15" spans="1:8" x14ac:dyDescent="0.25">
      <c r="A15" s="13"/>
      <c r="B15" s="33" t="s">
        <v>174</v>
      </c>
      <c r="C15" s="41">
        <v>163000</v>
      </c>
      <c r="D15" s="41">
        <v>542000</v>
      </c>
    </row>
    <row r="16" spans="1:8" x14ac:dyDescent="0.25">
      <c r="A16" s="13"/>
      <c r="B16" s="33" t="s">
        <v>170</v>
      </c>
      <c r="C16" s="71">
        <f>C14-C15</f>
        <v>239000</v>
      </c>
      <c r="D16" s="71">
        <f>D14-D15</f>
        <v>423000</v>
      </c>
    </row>
    <row r="17" spans="1:6" s="33" customFormat="1" x14ac:dyDescent="0.25">
      <c r="A17" s="13"/>
      <c r="C17" s="71"/>
      <c r="D17" s="71"/>
    </row>
    <row r="18" spans="1:6" s="33" customFormat="1" x14ac:dyDescent="0.25">
      <c r="A18" s="13"/>
      <c r="C18" s="71"/>
      <c r="D18" s="71"/>
    </row>
    <row r="19" spans="1:6" x14ac:dyDescent="0.25">
      <c r="A19" s="13"/>
      <c r="B19" s="5" t="s">
        <v>7</v>
      </c>
      <c r="C19" s="67"/>
      <c r="D19" s="67"/>
    </row>
    <row r="20" spans="1:6" s="33" customFormat="1" x14ac:dyDescent="0.25">
      <c r="A20" s="13"/>
      <c r="B20" s="5"/>
    </row>
    <row r="21" spans="1:6" s="33" customFormat="1" x14ac:dyDescent="0.25">
      <c r="A21" s="13"/>
      <c r="B21" s="5" t="s">
        <v>60</v>
      </c>
    </row>
    <row r="22" spans="1:6" s="33" customFormat="1" x14ac:dyDescent="0.25">
      <c r="A22" s="13"/>
      <c r="B22" s="33" t="s">
        <v>173</v>
      </c>
      <c r="C22" s="44">
        <f>C12/C16</f>
        <v>0.1305439330543933</v>
      </c>
      <c r="D22" s="44">
        <f>D12/D16</f>
        <v>0.33096926713947988</v>
      </c>
    </row>
    <row r="23" spans="1:6" s="33" customFormat="1" x14ac:dyDescent="0.25">
      <c r="A23" s="13"/>
      <c r="B23" s="27"/>
    </row>
    <row r="24" spans="1:6" s="33" customFormat="1" x14ac:dyDescent="0.25">
      <c r="A24" s="13"/>
      <c r="B24" s="5" t="s">
        <v>61</v>
      </c>
    </row>
    <row r="25" spans="1:6" s="33" customFormat="1" x14ac:dyDescent="0.25">
      <c r="A25" s="13"/>
      <c r="B25" s="45" t="str">
        <f>IF(C22&gt;D22,C11,D11)</f>
        <v>Multi-Media Inc.</v>
      </c>
      <c r="C25" s="33" t="s">
        <v>175</v>
      </c>
      <c r="F25" s="33" t="str">
        <f>IF(C22&gt;D22,D11,C11)</f>
        <v>Cable Corporation</v>
      </c>
    </row>
    <row r="26" spans="1:6" s="33" customFormat="1" x14ac:dyDescent="0.25">
      <c r="A26" s="13"/>
      <c r="B26" s="27"/>
    </row>
    <row r="27" spans="1:6" s="33" customFormat="1" x14ac:dyDescent="0.25">
      <c r="A27" s="13"/>
      <c r="B27" s="5" t="s">
        <v>56</v>
      </c>
    </row>
    <row r="28" spans="1:6" s="33" customFormat="1" x14ac:dyDescent="0.25">
      <c r="A28" s="13"/>
      <c r="B28" s="27"/>
      <c r="C28" s="33" t="s">
        <v>177</v>
      </c>
      <c r="E28" s="33" t="s">
        <v>176</v>
      </c>
    </row>
    <row r="29" spans="1:6" x14ac:dyDescent="0.25">
      <c r="A29" s="13"/>
      <c r="B29" s="33" t="s">
        <v>179</v>
      </c>
      <c r="C29" s="44">
        <f>C12/C13</f>
        <v>9.8422712933753945E-2</v>
      </c>
      <c r="E29" s="44">
        <f>D12/D13</f>
        <v>5.185185185185185E-2</v>
      </c>
    </row>
    <row r="30" spans="1:6" x14ac:dyDescent="0.25">
      <c r="A30" s="13" t="s">
        <v>6</v>
      </c>
      <c r="B30" s="33" t="s">
        <v>178</v>
      </c>
      <c r="C30" s="44">
        <f>C12/C14</f>
        <v>7.7611940298507459E-2</v>
      </c>
      <c r="E30" s="44">
        <f>D12/D14</f>
        <v>0.14507772020725387</v>
      </c>
    </row>
    <row r="31" spans="1:6" x14ac:dyDescent="0.25">
      <c r="A31" s="13"/>
      <c r="B31" s="33" t="s">
        <v>180</v>
      </c>
      <c r="C31" s="117">
        <f>C13/C14</f>
        <v>0.78855721393034828</v>
      </c>
      <c r="D31" s="33" t="s">
        <v>88</v>
      </c>
      <c r="E31" s="72">
        <f>D13/D14</f>
        <v>2.7979274611398965</v>
      </c>
      <c r="F31" s="33" t="s">
        <v>88</v>
      </c>
    </row>
    <row r="32" spans="1:6" x14ac:dyDescent="0.25">
      <c r="A32" s="13"/>
      <c r="B32" s="33" t="s">
        <v>181</v>
      </c>
      <c r="C32" s="44">
        <f>C15/C14</f>
        <v>0.40547263681592038</v>
      </c>
      <c r="E32" s="44">
        <f>D15/D14</f>
        <v>0.56165803108808288</v>
      </c>
    </row>
    <row r="33" spans="1:8" x14ac:dyDescent="0.25">
      <c r="A33" s="13"/>
      <c r="B33" s="27" t="s">
        <v>6</v>
      </c>
      <c r="C33" s="26" t="s">
        <v>6</v>
      </c>
    </row>
    <row r="34" spans="1:8" x14ac:dyDescent="0.25">
      <c r="A34" s="13"/>
      <c r="B34" s="27"/>
    </row>
    <row r="35" spans="1:8" x14ac:dyDescent="0.25">
      <c r="A35" s="13"/>
      <c r="B35" s="17" t="s">
        <v>8</v>
      </c>
    </row>
    <row r="36" spans="1:8" x14ac:dyDescent="0.25">
      <c r="A36" s="18"/>
      <c r="B36" s="19"/>
      <c r="C36" s="20"/>
      <c r="D36" s="20"/>
      <c r="E36" s="20"/>
      <c r="F36" s="20"/>
      <c r="G36" s="18"/>
      <c r="H36" s="18"/>
    </row>
    <row r="37" spans="1:8" x14ac:dyDescent="0.25">
      <c r="A37" s="18"/>
      <c r="B37" s="21" t="s">
        <v>9</v>
      </c>
      <c r="C37" s="21"/>
      <c r="D37" s="21"/>
      <c r="E37" s="18"/>
      <c r="F37" s="20"/>
      <c r="G37" s="18"/>
      <c r="H37" s="18"/>
    </row>
    <row r="38" spans="1:8" ht="31.5" customHeight="1" x14ac:dyDescent="0.25">
      <c r="A38" s="18"/>
      <c r="B38" s="22" t="s">
        <v>10</v>
      </c>
      <c r="C38" s="23" t="s">
        <v>11</v>
      </c>
      <c r="D38" s="21"/>
      <c r="E38" s="18"/>
      <c r="F38" s="20"/>
      <c r="G38" s="18"/>
      <c r="H38" s="18"/>
    </row>
    <row r="39" spans="1:8" ht="31.5" customHeight="1" x14ac:dyDescent="0.25">
      <c r="A39" s="18"/>
      <c r="B39" s="22" t="s">
        <v>12</v>
      </c>
      <c r="C39" s="24" t="s">
        <v>13</v>
      </c>
      <c r="D39" s="21" t="s">
        <v>14</v>
      </c>
      <c r="E39" s="18"/>
      <c r="F39" s="20"/>
      <c r="G39" s="18"/>
      <c r="H39" s="18"/>
    </row>
    <row r="40" spans="1:8" x14ac:dyDescent="0.25">
      <c r="A40" s="18"/>
      <c r="B40" s="21" t="s">
        <v>15</v>
      </c>
      <c r="C40" s="23" t="s">
        <v>11</v>
      </c>
      <c r="D40" s="21"/>
      <c r="E40" s="18"/>
      <c r="F40" s="20"/>
      <c r="G40" s="18"/>
      <c r="H40" s="18"/>
    </row>
    <row r="41" spans="1:8" x14ac:dyDescent="0.25">
      <c r="A41" s="18"/>
      <c r="B41" s="21" t="s">
        <v>16</v>
      </c>
      <c r="C41" s="23" t="s">
        <v>17</v>
      </c>
      <c r="D41" s="21"/>
      <c r="E41" s="18"/>
      <c r="F41" s="20"/>
      <c r="G41" s="18"/>
      <c r="H41" s="18"/>
    </row>
    <row r="42" spans="1:8" x14ac:dyDescent="0.25">
      <c r="A42" s="18"/>
      <c r="B42" s="21" t="s">
        <v>18</v>
      </c>
      <c r="C42" s="23" t="s">
        <v>19</v>
      </c>
      <c r="D42" s="20"/>
      <c r="E42" s="18"/>
      <c r="F42" s="20"/>
      <c r="G42" s="18"/>
      <c r="H42" s="18"/>
    </row>
    <row r="43" spans="1:8" x14ac:dyDescent="0.25">
      <c r="C43" s="20"/>
      <c r="D43" s="20"/>
      <c r="E43" s="20"/>
      <c r="F43" s="20"/>
    </row>
    <row r="44" spans="1:8" x14ac:dyDescent="0.25">
      <c r="B44" s="6" t="s">
        <v>20</v>
      </c>
      <c r="C44" s="20"/>
      <c r="D44" s="20"/>
      <c r="E44" s="20"/>
      <c r="F44" s="20"/>
    </row>
    <row r="45" spans="1:8" x14ac:dyDescent="0.25">
      <c r="B45" s="20"/>
      <c r="C45" s="20"/>
      <c r="D45" s="20"/>
      <c r="E45" s="20"/>
      <c r="F45" s="20"/>
    </row>
    <row r="46" spans="1:8" x14ac:dyDescent="0.25">
      <c r="B46" s="20"/>
      <c r="C46" s="20"/>
      <c r="D46" s="20"/>
      <c r="E46" s="20"/>
      <c r="F46" s="20"/>
    </row>
  </sheetData>
  <mergeCells count="2">
    <mergeCell ref="B4:F4"/>
    <mergeCell ref="B3:G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workbookViewId="0">
      <selection activeCell="J11" sqref="J11"/>
    </sheetView>
  </sheetViews>
  <sheetFormatPr defaultRowHeight="15" x14ac:dyDescent="0.25"/>
  <cols>
    <col min="1" max="1" width="17.7109375" customWidth="1"/>
    <col min="2" max="2" width="26" customWidth="1"/>
    <col min="3" max="3" width="12.7109375" bestFit="1" customWidth="1"/>
  </cols>
  <sheetData>
    <row r="1" spans="1:8" ht="26.25" x14ac:dyDescent="0.4">
      <c r="A1" s="1" t="s">
        <v>0</v>
      </c>
    </row>
    <row r="2" spans="1:8" ht="26.25" x14ac:dyDescent="0.4">
      <c r="A2" s="1" t="s">
        <v>37</v>
      </c>
    </row>
    <row r="3" spans="1:8" ht="141" customHeight="1" x14ac:dyDescent="0.25">
      <c r="A3" s="2"/>
      <c r="B3" s="142" t="s">
        <v>379</v>
      </c>
      <c r="C3" s="142"/>
      <c r="D3" s="142"/>
      <c r="E3" s="142"/>
      <c r="F3" s="142"/>
      <c r="G3" s="142"/>
      <c r="H3" s="142"/>
    </row>
    <row r="4" spans="1:8" s="32" customForma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57</v>
      </c>
      <c r="C12" s="41">
        <v>3000000</v>
      </c>
    </row>
    <row r="13" spans="1:8" x14ac:dyDescent="0.25">
      <c r="A13" s="12" t="s">
        <v>6</v>
      </c>
      <c r="B13" s="33" t="s">
        <v>182</v>
      </c>
      <c r="C13" s="25">
        <v>10</v>
      </c>
      <c r="D13" s="33" t="s">
        <v>84</v>
      </c>
    </row>
    <row r="14" spans="1:8" x14ac:dyDescent="0.25">
      <c r="A14" s="13"/>
      <c r="B14" s="33" t="s">
        <v>183</v>
      </c>
      <c r="C14" s="41">
        <v>285000</v>
      </c>
      <c r="D14" t="s">
        <v>6</v>
      </c>
    </row>
    <row r="15" spans="1:8" x14ac:dyDescent="0.25">
      <c r="A15" s="13"/>
    </row>
    <row r="16" spans="1:8" x14ac:dyDescent="0.25">
      <c r="A16" s="13"/>
      <c r="E16" s="27"/>
      <c r="H16" s="14"/>
    </row>
    <row r="17" spans="1:8" x14ac:dyDescent="0.25">
      <c r="A17" s="13"/>
      <c r="B17" s="5" t="s">
        <v>7</v>
      </c>
    </row>
    <row r="18" spans="1:8" x14ac:dyDescent="0.25">
      <c r="A18" s="13"/>
      <c r="B18" s="5"/>
    </row>
    <row r="19" spans="1:8" x14ac:dyDescent="0.25">
      <c r="A19" s="13" t="s">
        <v>6</v>
      </c>
      <c r="B19" s="113" t="s">
        <v>188</v>
      </c>
      <c r="C19" s="48">
        <f>(C12*(1-(C13/100))/360)</f>
        <v>7500</v>
      </c>
    </row>
    <row r="20" spans="1:8" x14ac:dyDescent="0.25">
      <c r="A20" s="13"/>
      <c r="B20" s="33" t="s">
        <v>184</v>
      </c>
      <c r="C20" s="70">
        <f>C14/((C12*(1-(C13/100)))/360)</f>
        <v>38</v>
      </c>
      <c r="D20" s="33" t="s">
        <v>185</v>
      </c>
    </row>
    <row r="21" spans="1:8" x14ac:dyDescent="0.25">
      <c r="A21" s="13"/>
      <c r="B21" t="s">
        <v>6</v>
      </c>
      <c r="C21" s="16" t="s">
        <v>6</v>
      </c>
    </row>
    <row r="22" spans="1:8" x14ac:dyDescent="0.25">
      <c r="A22" s="13"/>
    </row>
    <row r="23" spans="1:8" x14ac:dyDescent="0.25">
      <c r="A23" s="13"/>
      <c r="B23" s="17" t="s">
        <v>8</v>
      </c>
    </row>
    <row r="24" spans="1:8" x14ac:dyDescent="0.25">
      <c r="A24" s="18"/>
      <c r="B24" s="19"/>
      <c r="C24" s="20"/>
      <c r="D24" s="20"/>
      <c r="E24" s="20"/>
      <c r="F24" s="20"/>
      <c r="G24" s="18"/>
      <c r="H24" s="18"/>
    </row>
    <row r="25" spans="1:8" x14ac:dyDescent="0.25">
      <c r="A25" s="18"/>
      <c r="B25" s="21" t="s">
        <v>9</v>
      </c>
      <c r="C25" s="21"/>
      <c r="D25" s="21"/>
      <c r="E25" s="18"/>
      <c r="F25" s="20"/>
      <c r="G25" s="18"/>
      <c r="H25" s="18"/>
    </row>
    <row r="26" spans="1:8" ht="31.5" customHeight="1" x14ac:dyDescent="0.25">
      <c r="A26" s="18"/>
      <c r="B26" s="22" t="s">
        <v>10</v>
      </c>
      <c r="C26" s="23" t="s">
        <v>11</v>
      </c>
      <c r="D26" s="21"/>
      <c r="E26" s="18"/>
      <c r="F26" s="20"/>
      <c r="G26" s="18"/>
      <c r="H26" s="18"/>
    </row>
    <row r="27" spans="1:8" ht="31.5" customHeight="1" x14ac:dyDescent="0.25">
      <c r="A27" s="18"/>
      <c r="B27" s="22" t="s">
        <v>12</v>
      </c>
      <c r="C27" s="24" t="s">
        <v>13</v>
      </c>
      <c r="D27" s="21" t="s">
        <v>14</v>
      </c>
      <c r="E27" s="18"/>
      <c r="F27" s="20"/>
      <c r="G27" s="18"/>
      <c r="H27" s="18"/>
    </row>
    <row r="28" spans="1:8" x14ac:dyDescent="0.25">
      <c r="A28" s="18"/>
      <c r="B28" s="21" t="s">
        <v>15</v>
      </c>
      <c r="C28" s="23" t="s">
        <v>11</v>
      </c>
      <c r="D28" s="21"/>
      <c r="E28" s="18"/>
      <c r="F28" s="20"/>
      <c r="G28" s="18"/>
      <c r="H28" s="18"/>
    </row>
    <row r="29" spans="1:8" x14ac:dyDescent="0.25">
      <c r="A29" s="18"/>
      <c r="B29" s="21" t="s">
        <v>16</v>
      </c>
      <c r="C29" s="23" t="s">
        <v>17</v>
      </c>
      <c r="D29" s="21"/>
      <c r="E29" s="18"/>
      <c r="F29" s="20"/>
      <c r="G29" s="18"/>
      <c r="H29" s="18"/>
    </row>
    <row r="30" spans="1:8" x14ac:dyDescent="0.25">
      <c r="A30" s="18"/>
      <c r="B30" s="21" t="s">
        <v>18</v>
      </c>
      <c r="C30" s="23" t="s">
        <v>19</v>
      </c>
      <c r="D30" s="20"/>
      <c r="E30" s="18"/>
      <c r="F30" s="20"/>
      <c r="G30" s="18"/>
      <c r="H30" s="18"/>
    </row>
    <row r="31" spans="1:8" x14ac:dyDescent="0.25">
      <c r="C31" s="20"/>
      <c r="D31" s="20"/>
      <c r="E31" s="20"/>
      <c r="F31" s="20"/>
    </row>
    <row r="32" spans="1:8" x14ac:dyDescent="0.25">
      <c r="B32" s="6" t="s">
        <v>20</v>
      </c>
      <c r="C32" s="20"/>
      <c r="D32" s="20"/>
      <c r="E32" s="20"/>
      <c r="F32" s="20"/>
    </row>
    <row r="33" spans="2:6" x14ac:dyDescent="0.25">
      <c r="B33" s="20" t="s">
        <v>186</v>
      </c>
      <c r="C33" s="20"/>
      <c r="D33" s="20"/>
      <c r="E33" s="20"/>
      <c r="F33" s="20"/>
    </row>
    <row r="34" spans="2:6" x14ac:dyDescent="0.25">
      <c r="B34" s="20"/>
      <c r="C34" s="20"/>
      <c r="D34" s="20"/>
      <c r="E34" s="20"/>
      <c r="F34" s="20"/>
    </row>
  </sheetData>
  <mergeCells count="1">
    <mergeCell ref="B3:H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workbookViewId="0">
      <selection activeCell="C14" sqref="C14"/>
    </sheetView>
  </sheetViews>
  <sheetFormatPr defaultRowHeight="15" x14ac:dyDescent="0.25"/>
  <cols>
    <col min="1" max="1" width="17.7109375" customWidth="1"/>
    <col min="2" max="2" width="29.42578125" customWidth="1"/>
    <col min="3" max="3" width="12.7109375" bestFit="1" customWidth="1"/>
  </cols>
  <sheetData>
    <row r="1" spans="1:8" ht="26.25" x14ac:dyDescent="0.4">
      <c r="A1" s="1" t="s">
        <v>0</v>
      </c>
    </row>
    <row r="2" spans="1:8" ht="26.25" x14ac:dyDescent="0.4">
      <c r="A2" s="1" t="s">
        <v>38</v>
      </c>
    </row>
    <row r="3" spans="1:8" ht="93" customHeight="1" x14ac:dyDescent="0.25">
      <c r="A3" s="2"/>
      <c r="B3" s="142" t="s">
        <v>380</v>
      </c>
      <c r="C3" s="142"/>
      <c r="D3" s="142"/>
      <c r="E3" s="142"/>
      <c r="F3" s="142"/>
      <c r="G3" s="142"/>
      <c r="H3" s="142"/>
    </row>
    <row r="4" spans="1:8" s="32" customForma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187</v>
      </c>
      <c r="C12" s="25">
        <v>15</v>
      </c>
      <c r="D12" s="33" t="s">
        <v>88</v>
      </c>
    </row>
    <row r="13" spans="1:8" x14ac:dyDescent="0.25">
      <c r="A13" s="12" t="s">
        <v>6</v>
      </c>
      <c r="B13" s="33" t="s">
        <v>187</v>
      </c>
      <c r="C13" s="41">
        <v>80000</v>
      </c>
    </row>
    <row r="14" spans="1:8" x14ac:dyDescent="0.25">
      <c r="A14" s="13"/>
    </row>
    <row r="15" spans="1:8" x14ac:dyDescent="0.25">
      <c r="A15" s="13"/>
      <c r="E15" s="27"/>
      <c r="H15" s="14"/>
    </row>
    <row r="16" spans="1:8" x14ac:dyDescent="0.25">
      <c r="A16" s="13"/>
      <c r="B16" s="5" t="s">
        <v>7</v>
      </c>
    </row>
    <row r="17" spans="1:8" x14ac:dyDescent="0.25">
      <c r="A17" s="13"/>
      <c r="B17" s="5"/>
    </row>
    <row r="18" spans="1:8" x14ac:dyDescent="0.25">
      <c r="A18" s="13" t="s">
        <v>6</v>
      </c>
      <c r="B18" s="33" t="s">
        <v>57</v>
      </c>
      <c r="C18" s="15">
        <f>C12*C13</f>
        <v>1200000</v>
      </c>
    </row>
    <row r="19" spans="1:8" x14ac:dyDescent="0.25">
      <c r="A19" s="13"/>
      <c r="C19" s="15" t="s">
        <v>6</v>
      </c>
    </row>
    <row r="20" spans="1:8" x14ac:dyDescent="0.25">
      <c r="A20" s="13"/>
      <c r="B20" s="33" t="s">
        <v>188</v>
      </c>
      <c r="C20" s="97">
        <f>C18/360</f>
        <v>3333.3333333333335</v>
      </c>
    </row>
    <row r="21" spans="1:8" x14ac:dyDescent="0.25">
      <c r="A21" s="13"/>
      <c r="B21" t="s">
        <v>6</v>
      </c>
      <c r="C21" s="26" t="s">
        <v>6</v>
      </c>
    </row>
    <row r="22" spans="1:8" x14ac:dyDescent="0.25">
      <c r="A22" s="13"/>
    </row>
    <row r="23" spans="1:8" x14ac:dyDescent="0.25">
      <c r="A23" s="13"/>
      <c r="B23" s="17" t="s">
        <v>8</v>
      </c>
    </row>
    <row r="24" spans="1:8" x14ac:dyDescent="0.25">
      <c r="A24" s="18"/>
      <c r="B24" s="19"/>
      <c r="C24" s="20"/>
      <c r="D24" s="20"/>
      <c r="E24" s="20"/>
      <c r="F24" s="20"/>
      <c r="G24" s="18"/>
      <c r="H24" s="18"/>
    </row>
    <row r="25" spans="1:8" x14ac:dyDescent="0.25">
      <c r="A25" s="18"/>
      <c r="B25" s="21" t="s">
        <v>9</v>
      </c>
      <c r="C25" s="21"/>
      <c r="D25" s="21"/>
      <c r="E25" s="18"/>
      <c r="F25" s="20"/>
      <c r="G25" s="18"/>
      <c r="H25" s="18"/>
    </row>
    <row r="26" spans="1:8" ht="31.5" customHeight="1" x14ac:dyDescent="0.25">
      <c r="A26" s="18"/>
      <c r="B26" s="22" t="s">
        <v>10</v>
      </c>
      <c r="C26" s="23" t="s">
        <v>11</v>
      </c>
      <c r="D26" s="21"/>
      <c r="E26" s="18"/>
      <c r="F26" s="20"/>
      <c r="G26" s="18"/>
      <c r="H26" s="18"/>
    </row>
    <row r="27" spans="1:8" ht="31.5" customHeight="1" x14ac:dyDescent="0.25">
      <c r="A27" s="18"/>
      <c r="B27" s="22" t="s">
        <v>12</v>
      </c>
      <c r="C27" s="24" t="s">
        <v>13</v>
      </c>
      <c r="D27" s="21" t="s">
        <v>14</v>
      </c>
      <c r="E27" s="18"/>
      <c r="F27" s="20"/>
      <c r="G27" s="18"/>
      <c r="H27" s="18"/>
    </row>
    <row r="28" spans="1:8" x14ac:dyDescent="0.25">
      <c r="A28" s="18"/>
      <c r="B28" s="21" t="s">
        <v>15</v>
      </c>
      <c r="C28" s="23" t="s">
        <v>11</v>
      </c>
      <c r="D28" s="21"/>
      <c r="E28" s="18"/>
      <c r="F28" s="20"/>
      <c r="G28" s="18"/>
      <c r="H28" s="18"/>
    </row>
    <row r="29" spans="1:8" x14ac:dyDescent="0.25">
      <c r="A29" s="18"/>
      <c r="B29" s="21" t="s">
        <v>16</v>
      </c>
      <c r="C29" s="23" t="s">
        <v>17</v>
      </c>
      <c r="D29" s="21"/>
      <c r="E29" s="18"/>
      <c r="F29" s="20"/>
      <c r="G29" s="18"/>
      <c r="H29" s="18"/>
    </row>
    <row r="30" spans="1:8" x14ac:dyDescent="0.25">
      <c r="A30" s="18"/>
      <c r="B30" s="21" t="s">
        <v>18</v>
      </c>
      <c r="C30" s="23" t="s">
        <v>19</v>
      </c>
      <c r="D30" s="20"/>
      <c r="E30" s="18"/>
      <c r="F30" s="20"/>
      <c r="G30" s="18"/>
      <c r="H30" s="18"/>
    </row>
    <row r="31" spans="1:8" x14ac:dyDescent="0.25">
      <c r="C31" s="20"/>
      <c r="D31" s="20"/>
      <c r="E31" s="20"/>
      <c r="F31" s="20"/>
    </row>
    <row r="32" spans="1:8" x14ac:dyDescent="0.25">
      <c r="B32" s="6" t="s">
        <v>20</v>
      </c>
      <c r="C32" s="20"/>
      <c r="D32" s="20"/>
      <c r="E32" s="20"/>
      <c r="F32" s="20"/>
    </row>
    <row r="33" spans="2:6" x14ac:dyDescent="0.25">
      <c r="B33" s="20"/>
      <c r="C33" s="20"/>
      <c r="D33" s="20"/>
      <c r="E33" s="20"/>
      <c r="F33" s="20"/>
    </row>
    <row r="34" spans="2:6" x14ac:dyDescent="0.25">
      <c r="B34" s="20"/>
      <c r="C34" s="20"/>
      <c r="D34" s="20"/>
      <c r="E34" s="20"/>
      <c r="F34" s="20"/>
    </row>
  </sheetData>
  <mergeCells count="1">
    <mergeCell ref="B3:H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E15" sqref="E15"/>
    </sheetView>
  </sheetViews>
  <sheetFormatPr defaultRowHeight="15" x14ac:dyDescent="0.25"/>
  <cols>
    <col min="1" max="1" width="17.28515625" customWidth="1"/>
    <col min="2" max="2" width="34" customWidth="1"/>
    <col min="3" max="3" width="12.7109375" bestFit="1" customWidth="1"/>
    <col min="4" max="4" width="12.7109375" style="33" customWidth="1"/>
    <col min="5" max="5" width="13.85546875" bestFit="1" customWidth="1"/>
  </cols>
  <sheetData>
    <row r="1" spans="1:9" ht="26.25" x14ac:dyDescent="0.4">
      <c r="A1" s="1" t="s">
        <v>0</v>
      </c>
    </row>
    <row r="2" spans="1:9" ht="26.25" x14ac:dyDescent="0.4">
      <c r="A2" s="1" t="s">
        <v>39</v>
      </c>
    </row>
    <row r="3" spans="1:9" ht="195" customHeight="1" x14ac:dyDescent="0.25">
      <c r="A3" s="2"/>
      <c r="B3" s="142" t="s">
        <v>395</v>
      </c>
      <c r="C3" s="142"/>
      <c r="D3" s="142"/>
      <c r="E3" s="142"/>
      <c r="F3" s="142"/>
      <c r="G3" s="142"/>
      <c r="H3" s="142"/>
      <c r="I3" s="29"/>
    </row>
    <row r="4" spans="1:9" s="32" customFormat="1" x14ac:dyDescent="0.25">
      <c r="A4" s="7"/>
      <c r="B4" s="8"/>
      <c r="C4" s="8"/>
      <c r="D4" s="8"/>
      <c r="E4" s="8"/>
      <c r="F4" s="8"/>
      <c r="G4" s="8"/>
      <c r="H4" s="8"/>
      <c r="I4" s="8"/>
    </row>
    <row r="5" spans="1:9" x14ac:dyDescent="0.25">
      <c r="A5" s="5"/>
      <c r="B5" s="9" t="s">
        <v>1</v>
      </c>
      <c r="C5" s="9"/>
      <c r="D5" s="9"/>
      <c r="E5" s="9"/>
      <c r="F5" s="9"/>
      <c r="G5" s="9"/>
      <c r="H5" s="9"/>
      <c r="I5" s="9"/>
    </row>
    <row r="6" spans="1:9" x14ac:dyDescent="0.25">
      <c r="A6" s="5"/>
      <c r="B6" s="10" t="s">
        <v>2</v>
      </c>
      <c r="C6" s="6"/>
      <c r="D6" s="6"/>
      <c r="E6" s="6"/>
      <c r="F6" s="6"/>
      <c r="G6" s="6"/>
      <c r="H6" s="6"/>
      <c r="I6" s="6"/>
    </row>
    <row r="7" spans="1:9" x14ac:dyDescent="0.25">
      <c r="A7" s="5"/>
      <c r="B7" s="6" t="s">
        <v>3</v>
      </c>
      <c r="C7" s="11"/>
      <c r="D7" s="11"/>
      <c r="E7" s="6"/>
      <c r="F7" s="6"/>
      <c r="G7" s="6"/>
      <c r="H7" s="6"/>
      <c r="I7" s="6"/>
    </row>
    <row r="8" spans="1:9" x14ac:dyDescent="0.25">
      <c r="A8" s="5"/>
      <c r="B8" s="6" t="s">
        <v>4</v>
      </c>
      <c r="C8" s="6"/>
      <c r="D8" s="6"/>
      <c r="E8" s="6"/>
      <c r="F8" s="6"/>
      <c r="G8" s="6"/>
      <c r="H8" s="6"/>
      <c r="I8" s="6"/>
    </row>
    <row r="10" spans="1:9" x14ac:dyDescent="0.25">
      <c r="B10" s="5" t="s">
        <v>5</v>
      </c>
      <c r="C10" t="s">
        <v>6</v>
      </c>
    </row>
    <row r="11" spans="1:9" x14ac:dyDescent="0.25">
      <c r="B11" s="5"/>
      <c r="C11" s="36" t="s">
        <v>113</v>
      </c>
      <c r="D11" s="36"/>
      <c r="E11" s="36" t="s">
        <v>115</v>
      </c>
    </row>
    <row r="12" spans="1:9" x14ac:dyDescent="0.25">
      <c r="B12" s="33" t="s">
        <v>57</v>
      </c>
      <c r="C12" s="41">
        <v>8000000</v>
      </c>
      <c r="D12" s="41"/>
      <c r="E12" s="41">
        <v>10000000</v>
      </c>
    </row>
    <row r="13" spans="1:9" x14ac:dyDescent="0.25">
      <c r="A13" s="12" t="s">
        <v>6</v>
      </c>
      <c r="B13" s="33" t="s">
        <v>189</v>
      </c>
      <c r="C13" s="41">
        <v>6000000</v>
      </c>
      <c r="D13" s="41"/>
      <c r="E13" s="41">
        <v>9000000</v>
      </c>
    </row>
    <row r="14" spans="1:9" x14ac:dyDescent="0.25">
      <c r="A14" s="13"/>
      <c r="B14" s="33" t="s">
        <v>190</v>
      </c>
      <c r="C14" s="41">
        <v>800000</v>
      </c>
      <c r="D14" s="41"/>
      <c r="E14" s="41">
        <v>1000000</v>
      </c>
    </row>
    <row r="15" spans="1:9" x14ac:dyDescent="0.25">
      <c r="A15" s="13"/>
    </row>
    <row r="16" spans="1:9" x14ac:dyDescent="0.25">
      <c r="A16" s="13"/>
      <c r="F16" s="27"/>
      <c r="I16" s="14"/>
    </row>
    <row r="17" spans="1:9" x14ac:dyDescent="0.25">
      <c r="A17" s="13"/>
      <c r="B17" s="5" t="s">
        <v>7</v>
      </c>
    </row>
    <row r="18" spans="1:9" x14ac:dyDescent="0.25">
      <c r="A18" s="13"/>
      <c r="B18" s="5"/>
    </row>
    <row r="19" spans="1:9" x14ac:dyDescent="0.25">
      <c r="A19" s="13" t="s">
        <v>6</v>
      </c>
      <c r="B19" s="5" t="s">
        <v>55</v>
      </c>
      <c r="C19" s="36" t="s">
        <v>113</v>
      </c>
      <c r="D19" s="36"/>
      <c r="E19" s="36" t="s">
        <v>115</v>
      </c>
    </row>
    <row r="20" spans="1:9" x14ac:dyDescent="0.25">
      <c r="A20" s="13"/>
      <c r="B20" s="33" t="s">
        <v>191</v>
      </c>
      <c r="C20" s="70">
        <f>C12/C14</f>
        <v>10</v>
      </c>
      <c r="D20" s="19" t="s">
        <v>88</v>
      </c>
      <c r="E20" s="70">
        <f>E12/E14</f>
        <v>10</v>
      </c>
      <c r="F20" s="33" t="s">
        <v>88</v>
      </c>
    </row>
    <row r="21" spans="1:9" x14ac:dyDescent="0.25">
      <c r="A21" s="13"/>
      <c r="B21" t="s">
        <v>6</v>
      </c>
      <c r="C21" s="74" t="s">
        <v>6</v>
      </c>
      <c r="D21" s="75"/>
      <c r="E21" s="74" t="s">
        <v>6</v>
      </c>
    </row>
    <row r="22" spans="1:9" x14ac:dyDescent="0.25">
      <c r="A22" s="13"/>
      <c r="B22" s="5" t="s">
        <v>56</v>
      </c>
      <c r="C22" s="73" t="s">
        <v>6</v>
      </c>
      <c r="D22" s="75"/>
      <c r="E22" s="73" t="s">
        <v>6</v>
      </c>
    </row>
    <row r="23" spans="1:9" x14ac:dyDescent="0.25">
      <c r="A23" s="13"/>
      <c r="B23" s="5" t="s">
        <v>192</v>
      </c>
      <c r="C23" s="74">
        <f>C13/C14</f>
        <v>7.5</v>
      </c>
      <c r="D23" s="75" t="s">
        <v>88</v>
      </c>
      <c r="E23" s="74">
        <f>E13/E14</f>
        <v>9</v>
      </c>
      <c r="F23" s="33" t="s">
        <v>88</v>
      </c>
    </row>
    <row r="24" spans="1:9" x14ac:dyDescent="0.25">
      <c r="A24" s="13"/>
    </row>
    <row r="25" spans="1:9" x14ac:dyDescent="0.25">
      <c r="A25" s="13"/>
      <c r="B25" t="s">
        <v>6</v>
      </c>
      <c r="C25" t="s">
        <v>6</v>
      </c>
    </row>
    <row r="26" spans="1:9" x14ac:dyDescent="0.25">
      <c r="A26" s="13"/>
    </row>
    <row r="27" spans="1:9" x14ac:dyDescent="0.25">
      <c r="A27" s="13"/>
      <c r="B27" s="17" t="s">
        <v>8</v>
      </c>
    </row>
    <row r="28" spans="1:9" x14ac:dyDescent="0.25">
      <c r="A28" s="18"/>
      <c r="B28" s="19"/>
      <c r="C28" s="20"/>
      <c r="D28" s="20"/>
      <c r="E28" s="20"/>
      <c r="F28" s="20"/>
      <c r="G28" s="20"/>
      <c r="H28" s="18"/>
      <c r="I28" s="18"/>
    </row>
    <row r="29" spans="1:9" x14ac:dyDescent="0.25">
      <c r="A29" s="18"/>
      <c r="B29" s="21" t="s">
        <v>9</v>
      </c>
      <c r="C29" s="21"/>
      <c r="D29" s="21"/>
      <c r="E29" s="21"/>
      <c r="F29" s="18"/>
      <c r="G29" s="20"/>
      <c r="H29" s="18"/>
      <c r="I29" s="18"/>
    </row>
    <row r="30" spans="1:9" ht="31.5" customHeight="1" x14ac:dyDescent="0.25">
      <c r="A30" s="18"/>
      <c r="B30" s="22" t="s">
        <v>10</v>
      </c>
      <c r="C30" s="23" t="s">
        <v>11</v>
      </c>
      <c r="D30" s="23"/>
      <c r="E30" s="21"/>
      <c r="F30" s="18"/>
      <c r="G30" s="20"/>
      <c r="H30" s="18"/>
      <c r="I30" s="18"/>
    </row>
    <row r="31" spans="1:9" ht="31.5" customHeight="1" x14ac:dyDescent="0.25">
      <c r="A31" s="18"/>
      <c r="B31" s="22" t="s">
        <v>12</v>
      </c>
      <c r="C31" s="24" t="s">
        <v>13</v>
      </c>
      <c r="D31" s="24"/>
      <c r="E31" s="21" t="s">
        <v>14</v>
      </c>
      <c r="F31" s="18"/>
      <c r="G31" s="20"/>
      <c r="H31" s="18"/>
      <c r="I31" s="18"/>
    </row>
    <row r="32" spans="1:9" x14ac:dyDescent="0.25">
      <c r="A32" s="18"/>
      <c r="B32" s="21" t="s">
        <v>15</v>
      </c>
      <c r="C32" s="23" t="s">
        <v>11</v>
      </c>
      <c r="D32" s="23"/>
      <c r="E32" s="21"/>
      <c r="F32" s="18"/>
      <c r="G32" s="20"/>
      <c r="H32" s="18"/>
      <c r="I32" s="18"/>
    </row>
    <row r="33" spans="1:9" x14ac:dyDescent="0.25">
      <c r="A33" s="18"/>
      <c r="B33" s="21" t="s">
        <v>16</v>
      </c>
      <c r="C33" s="23" t="s">
        <v>17</v>
      </c>
      <c r="D33" s="23"/>
      <c r="E33" s="21"/>
      <c r="F33" s="18"/>
      <c r="G33" s="20"/>
      <c r="H33" s="18"/>
      <c r="I33" s="18"/>
    </row>
    <row r="34" spans="1:9" x14ac:dyDescent="0.25">
      <c r="A34" s="18"/>
      <c r="B34" s="21" t="s">
        <v>18</v>
      </c>
      <c r="C34" s="23" t="s">
        <v>19</v>
      </c>
      <c r="D34" s="23"/>
      <c r="E34" s="20"/>
      <c r="F34" s="18"/>
      <c r="G34" s="20"/>
      <c r="H34" s="18"/>
      <c r="I34" s="18"/>
    </row>
    <row r="35" spans="1:9" x14ac:dyDescent="0.25">
      <c r="C35" s="20"/>
      <c r="D35" s="20"/>
      <c r="E35" s="20"/>
      <c r="F35" s="20"/>
      <c r="G35" s="20"/>
    </row>
    <row r="36" spans="1:9" x14ac:dyDescent="0.25">
      <c r="B36" s="6" t="s">
        <v>20</v>
      </c>
      <c r="C36" s="20"/>
      <c r="D36" s="20"/>
      <c r="E36" s="20"/>
      <c r="F36" s="20"/>
      <c r="G36" s="20"/>
    </row>
    <row r="37" spans="1:9" x14ac:dyDescent="0.25">
      <c r="B37" s="20"/>
      <c r="C37" s="20"/>
      <c r="D37" s="20"/>
      <c r="E37" s="20"/>
      <c r="F37" s="20"/>
      <c r="G37" s="20"/>
    </row>
    <row r="38" spans="1:9" x14ac:dyDescent="0.25">
      <c r="B38" s="20"/>
      <c r="C38" s="20"/>
      <c r="D38" s="20"/>
      <c r="E38" s="20"/>
      <c r="F38" s="20"/>
      <c r="G38" s="20"/>
    </row>
  </sheetData>
  <mergeCells count="1">
    <mergeCell ref="B3:H3"/>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zoomScale="90" zoomScaleNormal="90" workbookViewId="0">
      <selection activeCell="I26" sqref="I26"/>
    </sheetView>
  </sheetViews>
  <sheetFormatPr defaultRowHeight="15" x14ac:dyDescent="0.25"/>
  <cols>
    <col min="1" max="1" width="17.28515625" customWidth="1"/>
    <col min="2" max="2" width="29.42578125" customWidth="1"/>
    <col min="3" max="3" width="19.85546875" customWidth="1"/>
  </cols>
  <sheetData>
    <row r="1" spans="1:8" ht="26.25" x14ac:dyDescent="0.4">
      <c r="A1" s="1" t="s">
        <v>0</v>
      </c>
    </row>
    <row r="2" spans="1:8" ht="26.25" x14ac:dyDescent="0.4">
      <c r="A2" s="1" t="s">
        <v>40</v>
      </c>
    </row>
    <row r="3" spans="1:8" ht="386.25" customHeight="1" x14ac:dyDescent="0.25">
      <c r="A3" s="4"/>
      <c r="B3" s="146" t="s">
        <v>381</v>
      </c>
      <c r="C3" s="146"/>
      <c r="D3" s="146"/>
      <c r="E3" s="146"/>
      <c r="F3" s="146"/>
      <c r="G3" s="146"/>
      <c r="H3" s="146"/>
    </row>
    <row r="4" spans="1:8" s="32" customForma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57</v>
      </c>
      <c r="C12" s="41">
        <v>4820000</v>
      </c>
    </row>
    <row r="13" spans="1:8" x14ac:dyDescent="0.25">
      <c r="A13" s="12" t="s">
        <v>6</v>
      </c>
      <c r="B13" s="33" t="s">
        <v>193</v>
      </c>
      <c r="C13" s="41">
        <v>163000</v>
      </c>
    </row>
    <row r="14" spans="1:8" x14ac:dyDescent="0.25">
      <c r="A14" s="13"/>
      <c r="B14" s="33" t="s">
        <v>183</v>
      </c>
      <c r="C14" s="41">
        <v>889000</v>
      </c>
      <c r="D14" t="s">
        <v>6</v>
      </c>
    </row>
    <row r="15" spans="1:8" x14ac:dyDescent="0.25">
      <c r="A15" s="13"/>
      <c r="B15" s="33" t="s">
        <v>190</v>
      </c>
      <c r="C15" s="41">
        <v>411000</v>
      </c>
      <c r="D15" t="s">
        <v>6</v>
      </c>
    </row>
    <row r="16" spans="1:8" x14ac:dyDescent="0.25">
      <c r="A16" s="13"/>
      <c r="B16" s="33" t="s">
        <v>194</v>
      </c>
      <c r="C16" s="41">
        <v>520000</v>
      </c>
    </row>
    <row r="17" spans="1:8" x14ac:dyDescent="0.25">
      <c r="A17" s="13"/>
      <c r="B17" s="33" t="s">
        <v>125</v>
      </c>
      <c r="C17" s="15">
        <f>SUM(C13:C16)</f>
        <v>1983000</v>
      </c>
    </row>
    <row r="18" spans="1:8" s="113" customFormat="1" x14ac:dyDescent="0.25">
      <c r="A18" s="13"/>
      <c r="C18" s="15"/>
    </row>
    <row r="19" spans="1:8" s="33" customFormat="1" x14ac:dyDescent="0.25">
      <c r="A19" s="13"/>
      <c r="B19" s="33" t="s">
        <v>196</v>
      </c>
      <c r="C19" s="41">
        <v>5740000</v>
      </c>
    </row>
    <row r="20" spans="1:8" s="33" customFormat="1" x14ac:dyDescent="0.25">
      <c r="A20" s="13"/>
      <c r="B20" s="33" t="s">
        <v>197</v>
      </c>
      <c r="C20" s="41">
        <v>163000</v>
      </c>
    </row>
    <row r="21" spans="1:8" s="33" customFormat="1" x14ac:dyDescent="0.25">
      <c r="A21" s="13"/>
      <c r="B21" s="33" t="s">
        <v>183</v>
      </c>
      <c r="C21" s="41">
        <v>924000</v>
      </c>
    </row>
    <row r="22" spans="1:8" s="33" customFormat="1" x14ac:dyDescent="0.25">
      <c r="A22" s="13"/>
      <c r="B22" s="33" t="s">
        <v>190</v>
      </c>
      <c r="C22" s="41">
        <v>1063000</v>
      </c>
    </row>
    <row r="23" spans="1:8" s="33" customFormat="1" x14ac:dyDescent="0.25">
      <c r="A23" s="13"/>
      <c r="B23" s="33" t="s">
        <v>194</v>
      </c>
      <c r="C23" s="41">
        <v>520000</v>
      </c>
    </row>
    <row r="24" spans="1:8" s="33" customFormat="1" x14ac:dyDescent="0.25">
      <c r="A24" s="13"/>
      <c r="B24" s="33" t="s">
        <v>125</v>
      </c>
      <c r="C24" s="15">
        <f>SUM(C20:C23)</f>
        <v>2670000</v>
      </c>
    </row>
    <row r="25" spans="1:8" s="33" customFormat="1" x14ac:dyDescent="0.25">
      <c r="A25" s="13"/>
      <c r="C25" s="15"/>
    </row>
    <row r="26" spans="1:8" ht="14.25" customHeight="1" x14ac:dyDescent="0.25">
      <c r="A26" s="13"/>
      <c r="C26" s="15"/>
      <c r="E26" s="27"/>
      <c r="H26" s="14"/>
    </row>
    <row r="27" spans="1:8" x14ac:dyDescent="0.25">
      <c r="A27" s="13"/>
      <c r="B27" s="5" t="s">
        <v>7</v>
      </c>
    </row>
    <row r="28" spans="1:8" x14ac:dyDescent="0.25">
      <c r="A28" s="13"/>
      <c r="B28" s="5"/>
    </row>
    <row r="29" spans="1:8" x14ac:dyDescent="0.25">
      <c r="A29" s="13" t="s">
        <v>6</v>
      </c>
      <c r="B29" s="5" t="s">
        <v>55</v>
      </c>
    </row>
    <row r="30" spans="1:8" x14ac:dyDescent="0.25">
      <c r="A30" s="13"/>
      <c r="B30" s="33" t="s">
        <v>187</v>
      </c>
      <c r="C30" s="70">
        <f>C12/C14</f>
        <v>5.421822272215973</v>
      </c>
      <c r="D30" s="33" t="s">
        <v>88</v>
      </c>
    </row>
    <row r="31" spans="1:8" x14ac:dyDescent="0.25">
      <c r="A31" s="13"/>
      <c r="B31" t="s">
        <v>6</v>
      </c>
      <c r="C31" s="57" t="s">
        <v>6</v>
      </c>
    </row>
    <row r="32" spans="1:8" x14ac:dyDescent="0.25">
      <c r="A32" s="13"/>
      <c r="B32" s="33" t="s">
        <v>198</v>
      </c>
      <c r="C32" s="76">
        <f>C12/C15</f>
        <v>11.72749391727494</v>
      </c>
      <c r="D32" s="33" t="s">
        <v>88</v>
      </c>
    </row>
    <row r="33" spans="1:5" x14ac:dyDescent="0.25">
      <c r="A33" s="13"/>
      <c r="B33" t="s">
        <v>6</v>
      </c>
      <c r="C33" s="28" t="s">
        <v>21</v>
      </c>
      <c r="E33" t="s">
        <v>6</v>
      </c>
    </row>
    <row r="34" spans="1:5" x14ac:dyDescent="0.25">
      <c r="A34" s="13"/>
      <c r="B34" s="33" t="s">
        <v>127</v>
      </c>
      <c r="C34" s="70">
        <f>C12/C16</f>
        <v>9.2692307692307701</v>
      </c>
      <c r="D34" s="33" t="s">
        <v>88</v>
      </c>
    </row>
    <row r="35" spans="1:5" s="33" customFormat="1" x14ac:dyDescent="0.25">
      <c r="A35" s="13"/>
      <c r="C35" s="70"/>
    </row>
    <row r="36" spans="1:5" s="33" customFormat="1" x14ac:dyDescent="0.25">
      <c r="A36" s="13"/>
      <c r="B36" s="33" t="s">
        <v>87</v>
      </c>
      <c r="C36" s="70">
        <f>C12/C17</f>
        <v>2.4306606152294505</v>
      </c>
      <c r="D36" s="33" t="s">
        <v>88</v>
      </c>
    </row>
    <row r="37" spans="1:5" s="33" customFormat="1" x14ac:dyDescent="0.25">
      <c r="A37" s="13"/>
      <c r="C37" s="13"/>
    </row>
    <row r="38" spans="1:5" s="33" customFormat="1" x14ac:dyDescent="0.25">
      <c r="A38" s="13"/>
      <c r="B38" s="5" t="s">
        <v>56</v>
      </c>
      <c r="C38" s="13"/>
    </row>
    <row r="39" spans="1:5" s="33" customFormat="1" x14ac:dyDescent="0.25">
      <c r="A39" s="13"/>
      <c r="B39" s="33" t="s">
        <v>187</v>
      </c>
      <c r="C39" s="70">
        <f>C19/C21</f>
        <v>6.2121212121212119</v>
      </c>
      <c r="D39" s="33" t="s">
        <v>88</v>
      </c>
    </row>
    <row r="40" spans="1:5" s="33" customFormat="1" x14ac:dyDescent="0.25">
      <c r="A40" s="13"/>
      <c r="C40" s="70"/>
    </row>
    <row r="41" spans="1:5" x14ac:dyDescent="0.25">
      <c r="A41" s="13"/>
      <c r="B41" s="33" t="s">
        <v>199</v>
      </c>
      <c r="C41" s="70">
        <f>C19/C22</f>
        <v>5.3998118532455317</v>
      </c>
      <c r="D41" s="33" t="s">
        <v>88</v>
      </c>
    </row>
    <row r="42" spans="1:5" x14ac:dyDescent="0.25">
      <c r="A42" s="13"/>
      <c r="C42" s="68"/>
    </row>
    <row r="43" spans="1:5" x14ac:dyDescent="0.25">
      <c r="A43" s="13"/>
      <c r="B43" s="19" t="s">
        <v>127</v>
      </c>
      <c r="C43" s="70">
        <f>C19/C23</f>
        <v>11.038461538461538</v>
      </c>
      <c r="D43" s="33" t="s">
        <v>88</v>
      </c>
    </row>
    <row r="44" spans="1:5" s="33" customFormat="1" x14ac:dyDescent="0.25">
      <c r="A44" s="13"/>
      <c r="B44" s="19"/>
      <c r="C44" s="68"/>
    </row>
    <row r="45" spans="1:5" s="33" customFormat="1" x14ac:dyDescent="0.25">
      <c r="A45" s="13"/>
      <c r="B45" s="19" t="s">
        <v>87</v>
      </c>
      <c r="C45" s="70">
        <f>C19/C24</f>
        <v>2.1498127340823969</v>
      </c>
      <c r="D45" s="33" t="s">
        <v>88</v>
      </c>
    </row>
    <row r="46" spans="1:5" s="33" customFormat="1" x14ac:dyDescent="0.25">
      <c r="A46" s="13"/>
      <c r="B46" s="17"/>
    </row>
    <row r="47" spans="1:5" s="33" customFormat="1" x14ac:dyDescent="0.25">
      <c r="A47" s="13"/>
      <c r="B47" s="19" t="s">
        <v>58</v>
      </c>
      <c r="E47" s="36"/>
    </row>
    <row r="48" spans="1:5" s="33" customFormat="1" x14ac:dyDescent="0.25">
      <c r="A48" s="13"/>
      <c r="B48" s="19" t="s">
        <v>200</v>
      </c>
      <c r="C48" s="45" t="str">
        <f>IF(C45&gt;C36,"Improvment","Decline")</f>
        <v>Decline</v>
      </c>
    </row>
    <row r="49" spans="1:8" s="33" customFormat="1" x14ac:dyDescent="0.25">
      <c r="A49" s="13"/>
      <c r="B49" s="17"/>
    </row>
    <row r="50" spans="1:8" s="33" customFormat="1" x14ac:dyDescent="0.25">
      <c r="A50" s="13"/>
      <c r="B50" s="17"/>
    </row>
    <row r="51" spans="1:8" s="33" customFormat="1" x14ac:dyDescent="0.25">
      <c r="A51" s="13"/>
      <c r="B51" s="17" t="s">
        <v>8</v>
      </c>
    </row>
    <row r="52" spans="1:8" x14ac:dyDescent="0.25">
      <c r="A52" s="18"/>
      <c r="B52" s="19"/>
      <c r="C52" s="20"/>
      <c r="D52" s="20"/>
      <c r="E52" s="20"/>
      <c r="F52" s="20"/>
      <c r="G52" s="18"/>
      <c r="H52" s="18"/>
    </row>
    <row r="53" spans="1:8" x14ac:dyDescent="0.25">
      <c r="A53" s="18"/>
      <c r="B53" s="21" t="s">
        <v>9</v>
      </c>
      <c r="C53" s="21"/>
      <c r="D53" s="21"/>
      <c r="E53" s="18"/>
      <c r="F53" s="20"/>
      <c r="G53" s="18"/>
      <c r="H53" s="18"/>
    </row>
    <row r="54" spans="1:8" ht="31.5" customHeight="1" x14ac:dyDescent="0.25">
      <c r="A54" s="18"/>
      <c r="B54" s="22" t="s">
        <v>10</v>
      </c>
      <c r="C54" s="23" t="s">
        <v>11</v>
      </c>
      <c r="D54" s="21"/>
      <c r="E54" s="18"/>
      <c r="F54" s="20"/>
      <c r="G54" s="18"/>
      <c r="H54" s="18"/>
    </row>
    <row r="55" spans="1:8" ht="31.5" customHeight="1" x14ac:dyDescent="0.25">
      <c r="A55" s="18"/>
      <c r="B55" s="22" t="s">
        <v>12</v>
      </c>
      <c r="C55" s="24" t="s">
        <v>13</v>
      </c>
      <c r="D55" s="21" t="s">
        <v>14</v>
      </c>
      <c r="E55" s="18"/>
      <c r="F55" s="20"/>
      <c r="G55" s="18"/>
      <c r="H55" s="18"/>
    </row>
    <row r="56" spans="1:8" x14ac:dyDescent="0.25">
      <c r="A56" s="18"/>
      <c r="B56" s="21" t="s">
        <v>15</v>
      </c>
      <c r="C56" s="23" t="s">
        <v>11</v>
      </c>
      <c r="D56" s="21"/>
      <c r="E56" s="18"/>
      <c r="F56" s="20"/>
      <c r="G56" s="18"/>
      <c r="H56" s="18"/>
    </row>
    <row r="57" spans="1:8" x14ac:dyDescent="0.25">
      <c r="A57" s="18"/>
      <c r="B57" s="21" t="s">
        <v>16</v>
      </c>
      <c r="C57" s="23" t="s">
        <v>17</v>
      </c>
      <c r="D57" s="21"/>
      <c r="E57" s="18"/>
      <c r="F57" s="20"/>
      <c r="G57" s="18"/>
      <c r="H57" s="18"/>
    </row>
    <row r="58" spans="1:8" x14ac:dyDescent="0.25">
      <c r="A58" s="18"/>
      <c r="B58" s="21" t="s">
        <v>18</v>
      </c>
      <c r="C58" s="23" t="s">
        <v>19</v>
      </c>
      <c r="D58" s="20"/>
      <c r="E58" s="18"/>
      <c r="F58" s="20"/>
      <c r="G58" s="18"/>
      <c r="H58" s="18"/>
    </row>
    <row r="59" spans="1:8" x14ac:dyDescent="0.25">
      <c r="C59" s="20"/>
      <c r="D59" s="20"/>
      <c r="E59" s="20"/>
      <c r="F59" s="20"/>
    </row>
    <row r="60" spans="1:8" x14ac:dyDescent="0.25">
      <c r="B60" s="6" t="s">
        <v>20</v>
      </c>
      <c r="C60" s="20"/>
      <c r="D60" s="20"/>
      <c r="E60" s="20"/>
      <c r="F60" s="20"/>
    </row>
    <row r="61" spans="1:8" x14ac:dyDescent="0.25">
      <c r="B61" s="20"/>
      <c r="C61" s="20"/>
      <c r="D61" s="20"/>
      <c r="E61" s="20"/>
      <c r="F61" s="20"/>
    </row>
    <row r="62" spans="1:8" x14ac:dyDescent="0.25">
      <c r="B62" s="20"/>
      <c r="C62" s="20"/>
      <c r="D62" s="20"/>
      <c r="E62" s="20"/>
      <c r="F62" s="20"/>
    </row>
  </sheetData>
  <mergeCells count="1">
    <mergeCell ref="B3:H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I12" sqref="I12"/>
    </sheetView>
  </sheetViews>
  <sheetFormatPr defaultRowHeight="15" x14ac:dyDescent="0.25"/>
  <cols>
    <col min="1" max="1" width="17.5703125" customWidth="1"/>
    <col min="2" max="2" width="20.42578125" customWidth="1"/>
    <col min="3" max="3" width="12.7109375" bestFit="1" customWidth="1"/>
  </cols>
  <sheetData>
    <row r="1" spans="1:9" ht="26.25" x14ac:dyDescent="0.4">
      <c r="A1" s="1" t="s">
        <v>0</v>
      </c>
    </row>
    <row r="2" spans="1:9" ht="26.25" x14ac:dyDescent="0.4">
      <c r="A2" s="1" t="s">
        <v>23</v>
      </c>
    </row>
    <row r="3" spans="1:9" ht="131.25" customHeight="1" x14ac:dyDescent="0.25">
      <c r="A3" s="2"/>
      <c r="B3" s="142" t="s">
        <v>370</v>
      </c>
      <c r="C3" s="142"/>
      <c r="D3" s="142"/>
      <c r="E3" s="142"/>
      <c r="F3" s="142"/>
      <c r="G3" s="142"/>
      <c r="H3" s="142"/>
      <c r="I3" s="142"/>
    </row>
    <row r="4" spans="1:9" s="32" customFormat="1" x14ac:dyDescent="0.25">
      <c r="A4" s="7"/>
      <c r="B4" s="8"/>
      <c r="C4" s="8"/>
      <c r="D4" s="8"/>
      <c r="E4" s="8"/>
      <c r="F4" s="8"/>
      <c r="G4" s="8"/>
      <c r="H4" s="8"/>
    </row>
    <row r="5" spans="1:9" x14ac:dyDescent="0.25">
      <c r="A5" s="5"/>
      <c r="B5" s="9" t="s">
        <v>1</v>
      </c>
      <c r="C5" s="9"/>
      <c r="D5" s="9"/>
      <c r="E5" s="9"/>
      <c r="F5" s="9"/>
      <c r="G5" s="9"/>
      <c r="H5" s="9"/>
    </row>
    <row r="6" spans="1:9" x14ac:dyDescent="0.25">
      <c r="A6" s="5"/>
      <c r="B6" s="10" t="s">
        <v>2</v>
      </c>
      <c r="C6" s="6"/>
      <c r="D6" s="6"/>
      <c r="E6" s="6"/>
      <c r="F6" s="6"/>
      <c r="G6" s="6"/>
      <c r="H6" s="6"/>
    </row>
    <row r="7" spans="1:9" x14ac:dyDescent="0.25">
      <c r="A7" s="5"/>
      <c r="B7" s="6" t="s">
        <v>3</v>
      </c>
      <c r="C7" s="11"/>
      <c r="D7" s="6"/>
      <c r="E7" s="6"/>
      <c r="F7" s="6"/>
      <c r="G7" s="6"/>
      <c r="H7" s="6"/>
    </row>
    <row r="8" spans="1:9" x14ac:dyDescent="0.25">
      <c r="A8" s="5"/>
      <c r="B8" s="6" t="s">
        <v>4</v>
      </c>
      <c r="C8" s="6"/>
      <c r="D8" s="6"/>
      <c r="E8" s="6"/>
      <c r="F8" s="6"/>
      <c r="G8" s="6"/>
      <c r="H8" s="6"/>
    </row>
    <row r="10" spans="1:9" x14ac:dyDescent="0.25">
      <c r="B10" s="5" t="s">
        <v>5</v>
      </c>
      <c r="C10" t="s">
        <v>6</v>
      </c>
    </row>
    <row r="11" spans="1:9" x14ac:dyDescent="0.25">
      <c r="B11" s="5"/>
    </row>
    <row r="12" spans="1:9" x14ac:dyDescent="0.25">
      <c r="B12" s="33" t="s">
        <v>62</v>
      </c>
      <c r="C12" s="41">
        <v>380000</v>
      </c>
    </row>
    <row r="13" spans="1:9" x14ac:dyDescent="0.25">
      <c r="A13" s="12" t="s">
        <v>6</v>
      </c>
      <c r="B13" s="33" t="s">
        <v>57</v>
      </c>
      <c r="C13" s="41">
        <v>1410000</v>
      </c>
    </row>
    <row r="14" spans="1:9" x14ac:dyDescent="0.25">
      <c r="A14" s="13"/>
      <c r="B14" s="33" t="s">
        <v>80</v>
      </c>
      <c r="C14" s="25">
        <v>8</v>
      </c>
      <c r="D14" s="33" t="s">
        <v>84</v>
      </c>
    </row>
    <row r="15" spans="1:9" x14ac:dyDescent="0.25">
      <c r="A15" s="13"/>
    </row>
    <row r="16" spans="1:9" x14ac:dyDescent="0.25">
      <c r="A16" s="13"/>
      <c r="E16" s="27"/>
      <c r="H16" s="14"/>
    </row>
    <row r="17" spans="1:8" x14ac:dyDescent="0.25">
      <c r="A17" s="13"/>
      <c r="B17" s="5" t="s">
        <v>7</v>
      </c>
    </row>
    <row r="18" spans="1:8" x14ac:dyDescent="0.25">
      <c r="A18" s="13"/>
      <c r="B18" s="5"/>
    </row>
    <row r="19" spans="1:8" x14ac:dyDescent="0.25">
      <c r="A19" s="13" t="s">
        <v>6</v>
      </c>
      <c r="B19" s="33" t="s">
        <v>85</v>
      </c>
      <c r="C19" s="49">
        <f>(C14/100)*C13</f>
        <v>112800</v>
      </c>
    </row>
    <row r="20" spans="1:8" x14ac:dyDescent="0.25">
      <c r="A20" s="13"/>
      <c r="B20" t="s">
        <v>6</v>
      </c>
      <c r="C20" s="49" t="s">
        <v>6</v>
      </c>
    </row>
    <row r="21" spans="1:8" x14ac:dyDescent="0.25">
      <c r="A21" s="13"/>
      <c r="B21" s="33" t="s">
        <v>86</v>
      </c>
      <c r="C21" s="44">
        <f>C19/C12</f>
        <v>0.29684210526315791</v>
      </c>
    </row>
    <row r="22" spans="1:8" x14ac:dyDescent="0.25">
      <c r="A22" s="13"/>
      <c r="B22" t="s">
        <v>6</v>
      </c>
      <c r="C22" s="47" t="s">
        <v>6</v>
      </c>
    </row>
    <row r="23" spans="1:8" x14ac:dyDescent="0.25">
      <c r="A23" s="13"/>
      <c r="B23" t="s">
        <v>6</v>
      </c>
      <c r="C23" t="s">
        <v>6</v>
      </c>
    </row>
    <row r="24" spans="1:8" x14ac:dyDescent="0.25">
      <c r="A24" s="13"/>
    </row>
    <row r="25" spans="1:8" x14ac:dyDescent="0.25">
      <c r="A25" s="13"/>
      <c r="B25" s="17" t="s">
        <v>8</v>
      </c>
    </row>
    <row r="26" spans="1:8" x14ac:dyDescent="0.25">
      <c r="A26" s="18"/>
      <c r="B26" s="19"/>
      <c r="C26" s="20"/>
      <c r="D26" s="20"/>
      <c r="E26" s="20"/>
      <c r="F26" s="20"/>
      <c r="G26" s="18"/>
      <c r="H26" s="18"/>
    </row>
    <row r="27" spans="1:8" x14ac:dyDescent="0.25">
      <c r="A27" s="18"/>
      <c r="B27" s="21" t="s">
        <v>9</v>
      </c>
      <c r="C27" s="21"/>
      <c r="D27" s="21"/>
      <c r="E27" s="18"/>
      <c r="F27" s="20"/>
      <c r="G27" s="18"/>
      <c r="H27" s="18"/>
    </row>
    <row r="28" spans="1:8" ht="31.5" customHeight="1" x14ac:dyDescent="0.25">
      <c r="A28" s="18"/>
      <c r="B28" s="22" t="s">
        <v>10</v>
      </c>
      <c r="C28" s="23" t="s">
        <v>11</v>
      </c>
      <c r="D28" s="21"/>
      <c r="E28" s="18"/>
      <c r="F28" s="20"/>
      <c r="G28" s="18"/>
      <c r="H28" s="18"/>
    </row>
    <row r="29" spans="1:8" ht="31.5" customHeight="1" x14ac:dyDescent="0.25">
      <c r="A29" s="18"/>
      <c r="B29" s="22" t="s">
        <v>12</v>
      </c>
      <c r="C29" s="24" t="s">
        <v>13</v>
      </c>
      <c r="D29" s="21" t="s">
        <v>14</v>
      </c>
      <c r="E29" s="18"/>
      <c r="F29" s="20"/>
      <c r="G29" s="18"/>
      <c r="H29" s="18"/>
    </row>
    <row r="30" spans="1:8" x14ac:dyDescent="0.25">
      <c r="A30" s="18"/>
      <c r="B30" s="21" t="s">
        <v>15</v>
      </c>
      <c r="C30" s="23" t="s">
        <v>11</v>
      </c>
      <c r="D30" s="21"/>
      <c r="E30" s="18"/>
      <c r="F30" s="20"/>
      <c r="G30" s="18"/>
      <c r="H30" s="18"/>
    </row>
    <row r="31" spans="1:8" x14ac:dyDescent="0.25">
      <c r="A31" s="18"/>
      <c r="B31" s="21" t="s">
        <v>16</v>
      </c>
      <c r="C31" s="23" t="s">
        <v>17</v>
      </c>
      <c r="D31" s="21"/>
      <c r="E31" s="18"/>
      <c r="F31" s="20"/>
      <c r="G31" s="18"/>
      <c r="H31" s="18"/>
    </row>
    <row r="32" spans="1:8" x14ac:dyDescent="0.25">
      <c r="A32" s="18"/>
      <c r="B32" s="21" t="s">
        <v>18</v>
      </c>
      <c r="C32" s="23" t="s">
        <v>19</v>
      </c>
      <c r="D32" s="20"/>
      <c r="E32" s="18"/>
      <c r="F32" s="20"/>
      <c r="G32" s="18"/>
      <c r="H32" s="18"/>
    </row>
    <row r="33" spans="2:6" x14ac:dyDescent="0.25">
      <c r="C33" s="20"/>
      <c r="D33" s="20"/>
      <c r="E33" s="20"/>
      <c r="F33" s="20"/>
    </row>
    <row r="34" spans="2:6" x14ac:dyDescent="0.25">
      <c r="B34" s="6" t="s">
        <v>20</v>
      </c>
      <c r="C34" s="20"/>
      <c r="D34" s="20"/>
      <c r="E34" s="20"/>
      <c r="F34" s="20"/>
    </row>
    <row r="35" spans="2:6" x14ac:dyDescent="0.25">
      <c r="B35" s="20"/>
      <c r="C35" s="20"/>
      <c r="D35" s="20"/>
      <c r="E35" s="20"/>
      <c r="F35" s="20"/>
    </row>
    <row r="36" spans="2:6" x14ac:dyDescent="0.25">
      <c r="B36" s="20"/>
      <c r="C36" s="20"/>
      <c r="D36" s="20"/>
      <c r="E36" s="20"/>
      <c r="F36" s="20"/>
    </row>
  </sheetData>
  <mergeCells count="1">
    <mergeCell ref="B3:I3"/>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zoomScale="80" zoomScaleNormal="80" workbookViewId="0">
      <selection activeCell="D25" sqref="D25"/>
    </sheetView>
  </sheetViews>
  <sheetFormatPr defaultRowHeight="15" x14ac:dyDescent="0.25"/>
  <cols>
    <col min="1" max="1" width="17.42578125" customWidth="1"/>
    <col min="2" max="2" width="22.5703125" customWidth="1"/>
    <col min="3" max="3" width="3" customWidth="1"/>
    <col min="4" max="4" width="13.28515625" customWidth="1"/>
    <col min="5" max="5" width="22.28515625" customWidth="1"/>
  </cols>
  <sheetData>
    <row r="1" spans="1:8" ht="26.25" x14ac:dyDescent="0.4">
      <c r="A1" s="1" t="s">
        <v>0</v>
      </c>
    </row>
    <row r="2" spans="1:8" ht="26.25" x14ac:dyDescent="0.4">
      <c r="A2" s="1" t="s">
        <v>41</v>
      </c>
    </row>
    <row r="3" spans="1:8" ht="330" customHeight="1" x14ac:dyDescent="0.25">
      <c r="A3" s="4"/>
      <c r="B3" s="140" t="s">
        <v>367</v>
      </c>
      <c r="C3" s="140"/>
      <c r="D3" s="140"/>
      <c r="E3" s="140"/>
      <c r="F3" s="140"/>
      <c r="G3" s="140"/>
      <c r="H3" s="140"/>
    </row>
    <row r="4" spans="1:8" s="126" customFormat="1" ht="21.75" customHeight="1" x14ac:dyDescent="0.25">
      <c r="A4" s="125"/>
      <c r="B4" s="127"/>
      <c r="C4" s="127"/>
      <c r="D4" s="127"/>
      <c r="E4" s="127"/>
      <c r="F4" s="127"/>
      <c r="G4" s="127"/>
      <c r="H4" s="127"/>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57</v>
      </c>
      <c r="C12" s="67"/>
      <c r="D12" s="41">
        <v>2400000</v>
      </c>
    </row>
    <row r="13" spans="1:8" x14ac:dyDescent="0.25">
      <c r="A13" s="12" t="s">
        <v>6</v>
      </c>
      <c r="B13" s="33" t="s">
        <v>201</v>
      </c>
      <c r="C13" s="67"/>
      <c r="D13" s="25">
        <v>90</v>
      </c>
      <c r="E13" s="33" t="s">
        <v>84</v>
      </c>
    </row>
    <row r="14" spans="1:8" s="33" customFormat="1" x14ac:dyDescent="0.25">
      <c r="A14" s="12"/>
      <c r="B14" s="33" t="s">
        <v>193</v>
      </c>
      <c r="C14" s="67"/>
      <c r="D14" s="41">
        <v>60000</v>
      </c>
    </row>
    <row r="15" spans="1:8" s="33" customFormat="1" x14ac:dyDescent="0.25">
      <c r="A15" s="12"/>
      <c r="B15" s="33" t="s">
        <v>183</v>
      </c>
      <c r="C15" s="67"/>
      <c r="D15" s="41">
        <v>240000</v>
      </c>
    </row>
    <row r="16" spans="1:8" s="33" customFormat="1" x14ac:dyDescent="0.25">
      <c r="A16" s="12"/>
      <c r="B16" s="33" t="s">
        <v>190</v>
      </c>
      <c r="C16" s="67"/>
      <c r="D16" s="41">
        <v>350000</v>
      </c>
    </row>
    <row r="17" spans="1:8" s="33" customFormat="1" x14ac:dyDescent="0.25">
      <c r="A17" s="12"/>
      <c r="B17" s="113" t="s">
        <v>343</v>
      </c>
      <c r="C17" s="67"/>
      <c r="D17" s="41">
        <v>410000</v>
      </c>
    </row>
    <row r="18" spans="1:8" s="33" customFormat="1" x14ac:dyDescent="0.25">
      <c r="A18" s="12"/>
      <c r="B18" s="33" t="s">
        <v>125</v>
      </c>
      <c r="C18" s="67"/>
      <c r="D18" s="15">
        <f>SUM(D14:D17)</f>
        <v>1060000</v>
      </c>
    </row>
    <row r="19" spans="1:8" s="33" customFormat="1" x14ac:dyDescent="0.25">
      <c r="A19" s="12"/>
      <c r="B19" s="33" t="s">
        <v>202</v>
      </c>
      <c r="C19" s="67"/>
      <c r="D19" s="41">
        <v>220000</v>
      </c>
    </row>
    <row r="20" spans="1:8" s="33" customFormat="1" x14ac:dyDescent="0.25">
      <c r="A20" s="12"/>
      <c r="B20" s="33" t="s">
        <v>203</v>
      </c>
      <c r="C20" s="67"/>
      <c r="D20" s="41">
        <v>30000</v>
      </c>
    </row>
    <row r="21" spans="1:8" s="33" customFormat="1" x14ac:dyDescent="0.25">
      <c r="A21" s="12"/>
      <c r="B21" s="33" t="s">
        <v>204</v>
      </c>
      <c r="C21" s="67"/>
      <c r="D21" s="41">
        <v>150000</v>
      </c>
    </row>
    <row r="22" spans="1:8" s="33" customFormat="1" x14ac:dyDescent="0.25">
      <c r="A22" s="12"/>
      <c r="B22" s="33" t="s">
        <v>205</v>
      </c>
      <c r="C22" s="67"/>
      <c r="D22" s="41">
        <v>80000</v>
      </c>
    </row>
    <row r="23" spans="1:8" s="33" customFormat="1" x14ac:dyDescent="0.25">
      <c r="A23" s="12"/>
      <c r="B23" s="33" t="s">
        <v>206</v>
      </c>
      <c r="C23" s="67"/>
      <c r="D23" s="25">
        <v>200000</v>
      </c>
    </row>
    <row r="24" spans="1:8" s="33" customFormat="1" x14ac:dyDescent="0.25">
      <c r="A24" s="12"/>
      <c r="B24" s="33" t="s">
        <v>207</v>
      </c>
      <c r="C24" s="67"/>
      <c r="D24" s="25">
        <v>380000</v>
      </c>
    </row>
    <row r="25" spans="1:8" s="33" customFormat="1" x14ac:dyDescent="0.25">
      <c r="A25" s="12"/>
      <c r="B25" s="33" t="s">
        <v>208</v>
      </c>
      <c r="C25" s="67"/>
      <c r="D25" s="15">
        <f>SUM(D19:D24)</f>
        <v>1060000</v>
      </c>
    </row>
    <row r="26" spans="1:8" s="33" customFormat="1" x14ac:dyDescent="0.25">
      <c r="A26" s="12"/>
      <c r="B26" s="33" t="s">
        <v>209</v>
      </c>
      <c r="C26" s="67"/>
      <c r="D26" s="67">
        <v>360</v>
      </c>
    </row>
    <row r="27" spans="1:8" s="33" customFormat="1" x14ac:dyDescent="0.25">
      <c r="A27" s="12"/>
      <c r="C27" s="67"/>
    </row>
    <row r="28" spans="1:8" x14ac:dyDescent="0.25">
      <c r="A28" s="13"/>
      <c r="E28" s="27"/>
      <c r="H28" s="14"/>
    </row>
    <row r="29" spans="1:8" x14ac:dyDescent="0.25">
      <c r="A29" s="13"/>
      <c r="B29" s="5" t="s">
        <v>7</v>
      </c>
    </row>
    <row r="30" spans="1:8" x14ac:dyDescent="0.25">
      <c r="A30" s="13"/>
      <c r="B30" s="5"/>
    </row>
    <row r="31" spans="1:8" x14ac:dyDescent="0.25">
      <c r="A31" s="13" t="s">
        <v>6</v>
      </c>
      <c r="B31" s="33" t="s">
        <v>210</v>
      </c>
      <c r="D31" s="70">
        <f>(D14+D15+D16)/(D19+D20)</f>
        <v>2.6</v>
      </c>
      <c r="E31" s="33" t="s">
        <v>88</v>
      </c>
    </row>
    <row r="32" spans="1:8" x14ac:dyDescent="0.25">
      <c r="A32" s="13"/>
      <c r="B32" t="s">
        <v>6</v>
      </c>
      <c r="C32" s="15" t="s">
        <v>6</v>
      </c>
      <c r="D32" s="70"/>
    </row>
    <row r="33" spans="1:8" x14ac:dyDescent="0.25">
      <c r="A33" s="13"/>
      <c r="B33" s="33" t="s">
        <v>211</v>
      </c>
      <c r="C33" s="16" t="s">
        <v>6</v>
      </c>
      <c r="D33" s="118">
        <f>(D14+D15)/(D19+D20)</f>
        <v>1.2</v>
      </c>
      <c r="E33" s="33" t="s">
        <v>88</v>
      </c>
    </row>
    <row r="34" spans="1:8" x14ac:dyDescent="0.25">
      <c r="A34" s="13"/>
      <c r="B34" t="s">
        <v>6</v>
      </c>
      <c r="C34" s="26" t="s">
        <v>6</v>
      </c>
      <c r="D34" s="70"/>
    </row>
    <row r="35" spans="1:8" x14ac:dyDescent="0.25">
      <c r="A35" s="13"/>
      <c r="B35" s="33" t="s">
        <v>160</v>
      </c>
      <c r="C35" s="28" t="s">
        <v>21</v>
      </c>
      <c r="D35" s="44">
        <f>(D19+D20+D21)/D18</f>
        <v>0.37735849056603776</v>
      </c>
      <c r="E35" t="s">
        <v>6</v>
      </c>
    </row>
    <row r="36" spans="1:8" x14ac:dyDescent="0.25">
      <c r="A36" s="13"/>
      <c r="D36" s="70"/>
    </row>
    <row r="37" spans="1:8" x14ac:dyDescent="0.25">
      <c r="A37" s="13"/>
      <c r="B37" s="33" t="s">
        <v>87</v>
      </c>
      <c r="C37" t="s">
        <v>6</v>
      </c>
      <c r="D37" s="70">
        <f>D12/D18</f>
        <v>2.2641509433962264</v>
      </c>
      <c r="E37" s="33" t="s">
        <v>88</v>
      </c>
    </row>
    <row r="38" spans="1:8" s="33" customFormat="1" x14ac:dyDescent="0.25">
      <c r="A38" s="13"/>
      <c r="D38" s="70"/>
    </row>
    <row r="39" spans="1:8" s="33" customFormat="1" x14ac:dyDescent="0.25">
      <c r="A39" s="13"/>
      <c r="B39" s="33" t="s">
        <v>184</v>
      </c>
      <c r="D39" s="70">
        <f>D15/((D12*(D13/100))/D26)</f>
        <v>40</v>
      </c>
      <c r="E39" s="33" t="s">
        <v>185</v>
      </c>
    </row>
    <row r="40" spans="1:8" s="33" customFormat="1" x14ac:dyDescent="0.25">
      <c r="A40" s="13"/>
    </row>
    <row r="41" spans="1:8" x14ac:dyDescent="0.25">
      <c r="A41" s="13"/>
    </row>
    <row r="42" spans="1:8" x14ac:dyDescent="0.25">
      <c r="A42" s="13"/>
      <c r="B42" s="17" t="s">
        <v>8</v>
      </c>
    </row>
    <row r="43" spans="1:8" x14ac:dyDescent="0.25">
      <c r="A43" s="18"/>
      <c r="B43" s="19"/>
      <c r="C43" s="20"/>
      <c r="D43" s="20"/>
      <c r="E43" s="20"/>
      <c r="F43" s="20"/>
      <c r="G43" s="18"/>
      <c r="H43" s="18"/>
    </row>
    <row r="44" spans="1:8" x14ac:dyDescent="0.25">
      <c r="A44" s="18"/>
      <c r="B44" s="21" t="s">
        <v>9</v>
      </c>
      <c r="C44" s="21"/>
      <c r="D44" s="21"/>
      <c r="E44" s="18"/>
      <c r="F44" s="20"/>
      <c r="G44" s="18"/>
      <c r="H44" s="18"/>
    </row>
    <row r="45" spans="1:8" ht="31.5" customHeight="1" x14ac:dyDescent="0.25">
      <c r="A45" s="18"/>
      <c r="B45" s="22" t="s">
        <v>10</v>
      </c>
      <c r="C45" s="23" t="s">
        <v>11</v>
      </c>
      <c r="D45" s="21"/>
      <c r="E45" s="18"/>
      <c r="F45" s="20"/>
      <c r="G45" s="18"/>
      <c r="H45" s="18"/>
    </row>
    <row r="46" spans="1:8" ht="31.5" customHeight="1" x14ac:dyDescent="0.25">
      <c r="A46" s="18"/>
      <c r="B46" s="22" t="s">
        <v>12</v>
      </c>
      <c r="C46" s="24" t="s">
        <v>13</v>
      </c>
      <c r="D46" s="21" t="s">
        <v>14</v>
      </c>
      <c r="E46" s="18"/>
      <c r="F46" s="20"/>
      <c r="G46" s="18"/>
      <c r="H46" s="18"/>
    </row>
    <row r="47" spans="1:8" x14ac:dyDescent="0.25">
      <c r="A47" s="18"/>
      <c r="B47" s="21" t="s">
        <v>15</v>
      </c>
      <c r="C47" s="23" t="s">
        <v>11</v>
      </c>
      <c r="D47" s="21"/>
      <c r="E47" s="18"/>
      <c r="F47" s="20"/>
      <c r="G47" s="18"/>
      <c r="H47" s="18"/>
    </row>
    <row r="48" spans="1:8" x14ac:dyDescent="0.25">
      <c r="A48" s="18"/>
      <c r="B48" s="21" t="s">
        <v>16</v>
      </c>
      <c r="C48" s="23" t="s">
        <v>17</v>
      </c>
      <c r="D48" s="21"/>
      <c r="E48" s="18"/>
      <c r="F48" s="20"/>
      <c r="G48" s="18"/>
      <c r="H48" s="18"/>
    </row>
    <row r="49" spans="1:8" x14ac:dyDescent="0.25">
      <c r="A49" s="18"/>
      <c r="B49" s="21" t="s">
        <v>18</v>
      </c>
      <c r="C49" s="23" t="s">
        <v>19</v>
      </c>
      <c r="D49" s="20"/>
      <c r="E49" s="18"/>
      <c r="F49" s="20"/>
      <c r="G49" s="18"/>
      <c r="H49" s="18"/>
    </row>
    <row r="50" spans="1:8" x14ac:dyDescent="0.25">
      <c r="C50" s="20"/>
      <c r="D50" s="20"/>
      <c r="E50" s="20"/>
      <c r="F50" s="20"/>
    </row>
    <row r="51" spans="1:8" x14ac:dyDescent="0.25">
      <c r="B51" s="6" t="s">
        <v>20</v>
      </c>
      <c r="C51" s="20"/>
      <c r="D51" s="20"/>
      <c r="E51" s="20"/>
      <c r="F51" s="20"/>
    </row>
    <row r="52" spans="1:8" x14ac:dyDescent="0.25">
      <c r="B52" s="20" t="s">
        <v>329</v>
      </c>
      <c r="C52" s="20"/>
      <c r="D52" s="20"/>
      <c r="E52" s="20"/>
      <c r="F52" s="20"/>
    </row>
    <row r="53" spans="1:8" x14ac:dyDescent="0.25">
      <c r="B53" s="20"/>
      <c r="C53" s="20"/>
      <c r="D53" s="20"/>
      <c r="E53" s="20"/>
      <c r="F53" s="20"/>
    </row>
  </sheetData>
  <mergeCells count="1">
    <mergeCell ref="B3:H3"/>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zoomScale="80" zoomScaleNormal="80" workbookViewId="0">
      <selection activeCell="D15" sqref="D15"/>
    </sheetView>
  </sheetViews>
  <sheetFormatPr defaultRowHeight="15" x14ac:dyDescent="0.25"/>
  <cols>
    <col min="1" max="1" width="17.5703125" customWidth="1"/>
    <col min="2" max="2" width="33.42578125" customWidth="1"/>
    <col min="3" max="3" width="6.7109375" customWidth="1"/>
    <col min="4" max="4" width="17.7109375" customWidth="1"/>
  </cols>
  <sheetData>
    <row r="1" spans="1:8" ht="26.25" x14ac:dyDescent="0.4">
      <c r="A1" s="1" t="s">
        <v>0</v>
      </c>
    </row>
    <row r="2" spans="1:8" ht="26.25" x14ac:dyDescent="0.4">
      <c r="A2" s="1" t="s">
        <v>42</v>
      </c>
    </row>
    <row r="3" spans="1:8" ht="324.75" customHeight="1" x14ac:dyDescent="0.25">
      <c r="A3" s="4"/>
      <c r="B3" s="140" t="s">
        <v>368</v>
      </c>
      <c r="C3" s="140"/>
      <c r="D3" s="140"/>
      <c r="E3" s="140"/>
      <c r="F3" s="140"/>
      <c r="G3" s="140"/>
      <c r="H3" s="140"/>
    </row>
    <row r="4" spans="1:8" s="32" customFormat="1" ht="19.5" customHeigh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212</v>
      </c>
      <c r="C12" s="67"/>
      <c r="D12" s="41">
        <v>27500</v>
      </c>
    </row>
    <row r="13" spans="1:8" x14ac:dyDescent="0.25">
      <c r="A13" s="12" t="s">
        <v>6</v>
      </c>
      <c r="B13" s="33" t="s">
        <v>214</v>
      </c>
      <c r="C13" s="67"/>
      <c r="D13" s="41">
        <v>96500</v>
      </c>
    </row>
    <row r="14" spans="1:8" x14ac:dyDescent="0.25">
      <c r="A14" s="13"/>
      <c r="B14" s="33" t="s">
        <v>213</v>
      </c>
      <c r="C14" s="67"/>
      <c r="D14" s="41">
        <v>21800</v>
      </c>
    </row>
    <row r="15" spans="1:8" x14ac:dyDescent="0.25">
      <c r="A15" s="13"/>
      <c r="B15" t="s">
        <v>6</v>
      </c>
      <c r="C15" s="67"/>
      <c r="D15" t="s">
        <v>6</v>
      </c>
    </row>
    <row r="16" spans="1:8" x14ac:dyDescent="0.25">
      <c r="A16" s="13"/>
      <c r="E16" s="27"/>
      <c r="H16" s="14"/>
    </row>
    <row r="17" spans="1:8" x14ac:dyDescent="0.25">
      <c r="A17" s="13"/>
      <c r="B17" s="5" t="s">
        <v>7</v>
      </c>
    </row>
    <row r="18" spans="1:8" x14ac:dyDescent="0.25">
      <c r="A18" s="13"/>
      <c r="B18" s="5"/>
    </row>
    <row r="19" spans="1:8" x14ac:dyDescent="0.25">
      <c r="A19" s="13" t="s">
        <v>6</v>
      </c>
      <c r="B19" s="5" t="s">
        <v>55</v>
      </c>
    </row>
    <row r="20" spans="1:8" x14ac:dyDescent="0.25">
      <c r="A20" s="13"/>
      <c r="B20" s="33" t="s">
        <v>215</v>
      </c>
      <c r="C20" s="15" t="s">
        <v>6</v>
      </c>
      <c r="D20" s="70">
        <f>D13/D14</f>
        <v>4.4266055045871564</v>
      </c>
      <c r="E20" s="33" t="s">
        <v>88</v>
      </c>
    </row>
    <row r="21" spans="1:8" x14ac:dyDescent="0.25">
      <c r="A21" s="13"/>
      <c r="B21" t="s">
        <v>6</v>
      </c>
      <c r="C21" s="16" t="s">
        <v>6</v>
      </c>
    </row>
    <row r="22" spans="1:8" x14ac:dyDescent="0.25">
      <c r="A22" s="13"/>
      <c r="B22" s="5" t="s">
        <v>56</v>
      </c>
      <c r="C22" s="26" t="s">
        <v>6</v>
      </c>
    </row>
    <row r="23" spans="1:8" x14ac:dyDescent="0.25">
      <c r="A23" s="13"/>
      <c r="B23" s="5" t="s">
        <v>216</v>
      </c>
      <c r="C23" s="28" t="s">
        <v>21</v>
      </c>
      <c r="D23" s="70">
        <f>(D13+D12)/(D12+D14)</f>
        <v>2.5152129817444218</v>
      </c>
      <c r="E23" s="33" t="s">
        <v>88</v>
      </c>
    </row>
    <row r="24" spans="1:8" x14ac:dyDescent="0.25">
      <c r="A24" s="13"/>
    </row>
    <row r="25" spans="1:8" x14ac:dyDescent="0.25">
      <c r="A25" s="13"/>
      <c r="B25" t="s">
        <v>6</v>
      </c>
      <c r="C25" t="s">
        <v>6</v>
      </c>
    </row>
    <row r="26" spans="1:8" x14ac:dyDescent="0.25">
      <c r="A26" s="13"/>
    </row>
    <row r="27" spans="1:8" x14ac:dyDescent="0.25">
      <c r="A27" s="13"/>
      <c r="B27" s="17" t="s">
        <v>8</v>
      </c>
    </row>
    <row r="28" spans="1:8" x14ac:dyDescent="0.25">
      <c r="A28" s="18"/>
      <c r="B28" s="19"/>
      <c r="C28" s="20"/>
      <c r="D28" s="20"/>
      <c r="E28" s="20"/>
      <c r="F28" s="20"/>
      <c r="G28" s="18"/>
      <c r="H28" s="18"/>
    </row>
    <row r="29" spans="1:8" x14ac:dyDescent="0.25">
      <c r="A29" s="18"/>
      <c r="B29" s="21" t="s">
        <v>9</v>
      </c>
      <c r="C29" s="21"/>
      <c r="D29" s="21"/>
      <c r="E29" s="18"/>
      <c r="F29" s="20"/>
      <c r="G29" s="18"/>
      <c r="H29" s="18"/>
    </row>
    <row r="30" spans="1:8" ht="31.5" customHeight="1" x14ac:dyDescent="0.25">
      <c r="A30" s="18"/>
      <c r="B30" s="22" t="s">
        <v>10</v>
      </c>
      <c r="C30" s="23" t="s">
        <v>11</v>
      </c>
      <c r="D30" s="21"/>
      <c r="E30" s="18"/>
      <c r="F30" s="20"/>
      <c r="G30" s="18"/>
      <c r="H30" s="18"/>
    </row>
    <row r="31" spans="1:8" ht="31.5" customHeight="1" x14ac:dyDescent="0.25">
      <c r="A31" s="18"/>
      <c r="B31" s="22" t="s">
        <v>12</v>
      </c>
      <c r="C31" s="24" t="s">
        <v>13</v>
      </c>
      <c r="D31" s="21" t="s">
        <v>14</v>
      </c>
      <c r="E31" s="18"/>
      <c r="F31" s="20"/>
      <c r="G31" s="18"/>
      <c r="H31" s="18"/>
    </row>
    <row r="32" spans="1:8" x14ac:dyDescent="0.25">
      <c r="A32" s="18"/>
      <c r="B32" s="21" t="s">
        <v>15</v>
      </c>
      <c r="C32" s="23" t="s">
        <v>11</v>
      </c>
      <c r="D32" s="21"/>
      <c r="E32" s="18"/>
      <c r="F32" s="20"/>
      <c r="G32" s="18"/>
      <c r="H32" s="18"/>
    </row>
    <row r="33" spans="1:8" x14ac:dyDescent="0.25">
      <c r="A33" s="18"/>
      <c r="B33" s="21" t="s">
        <v>16</v>
      </c>
      <c r="C33" s="23" t="s">
        <v>17</v>
      </c>
      <c r="D33" s="21"/>
      <c r="E33" s="18"/>
      <c r="F33" s="20"/>
      <c r="G33" s="18"/>
      <c r="H33" s="18"/>
    </row>
    <row r="34" spans="1:8" x14ac:dyDescent="0.25">
      <c r="A34" s="18"/>
      <c r="B34" s="21" t="s">
        <v>18</v>
      </c>
      <c r="C34" s="23" t="s">
        <v>19</v>
      </c>
      <c r="D34" s="20"/>
      <c r="E34" s="18"/>
      <c r="F34" s="20"/>
      <c r="G34" s="18"/>
      <c r="H34" s="18"/>
    </row>
    <row r="35" spans="1:8" x14ac:dyDescent="0.25">
      <c r="C35" s="20"/>
      <c r="D35" s="20"/>
      <c r="E35" s="20"/>
      <c r="F35" s="20"/>
    </row>
    <row r="36" spans="1:8" x14ac:dyDescent="0.25">
      <c r="B36" s="6" t="s">
        <v>20</v>
      </c>
      <c r="C36" s="20"/>
      <c r="D36" s="20"/>
      <c r="E36" s="20"/>
      <c r="F36" s="20"/>
    </row>
    <row r="37" spans="1:8" x14ac:dyDescent="0.25">
      <c r="B37" s="20"/>
      <c r="C37" s="20"/>
      <c r="D37" s="20"/>
      <c r="E37" s="20"/>
      <c r="F37" s="20"/>
    </row>
    <row r="38" spans="1:8" x14ac:dyDescent="0.25">
      <c r="B38" s="20"/>
      <c r="C38" s="20"/>
      <c r="D38" s="20"/>
      <c r="E38" s="20"/>
      <c r="F38" s="20"/>
    </row>
  </sheetData>
  <mergeCells count="1">
    <mergeCell ref="B3:H3"/>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zoomScale="80" zoomScaleNormal="80" workbookViewId="0">
      <selection activeCell="P24" sqref="P24"/>
    </sheetView>
  </sheetViews>
  <sheetFormatPr defaultRowHeight="15" x14ac:dyDescent="0.25"/>
  <cols>
    <col min="1" max="1" width="16.7109375" customWidth="1"/>
    <col min="2" max="2" width="43.85546875" customWidth="1"/>
    <col min="3" max="3" width="5" customWidth="1"/>
    <col min="4" max="4" width="10.140625" bestFit="1" customWidth="1"/>
  </cols>
  <sheetData>
    <row r="1" spans="1:8" ht="26.25" x14ac:dyDescent="0.4">
      <c r="A1" s="1" t="s">
        <v>0</v>
      </c>
    </row>
    <row r="2" spans="1:8" ht="26.25" x14ac:dyDescent="0.4">
      <c r="A2" s="1" t="s">
        <v>43</v>
      </c>
    </row>
    <row r="3" spans="1:8" ht="370.5" customHeight="1" x14ac:dyDescent="0.25">
      <c r="A3" s="5"/>
      <c r="B3" s="140" t="s">
        <v>382</v>
      </c>
      <c r="C3" s="140"/>
      <c r="D3" s="140"/>
      <c r="E3" s="140"/>
      <c r="F3" s="140"/>
      <c r="G3" s="140"/>
      <c r="H3" s="140"/>
    </row>
    <row r="4" spans="1:8" s="126" customFormat="1" ht="21.75" customHeight="1" x14ac:dyDescent="0.25">
      <c r="A4" s="125"/>
      <c r="B4" s="127"/>
      <c r="C4" s="127"/>
      <c r="D4" s="127"/>
      <c r="E4" s="127"/>
      <c r="F4" s="127"/>
      <c r="G4" s="127"/>
      <c r="H4" s="127"/>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57</v>
      </c>
      <c r="C12" s="67"/>
      <c r="D12" s="41">
        <v>126000</v>
      </c>
    </row>
    <row r="13" spans="1:8" x14ac:dyDescent="0.25">
      <c r="A13" s="12" t="s">
        <v>6</v>
      </c>
      <c r="B13" s="33" t="s">
        <v>96</v>
      </c>
      <c r="C13" s="67"/>
      <c r="D13" s="41">
        <v>93000</v>
      </c>
    </row>
    <row r="14" spans="1:8" s="33" customFormat="1" x14ac:dyDescent="0.25">
      <c r="A14" s="12"/>
      <c r="B14" s="33" t="s">
        <v>97</v>
      </c>
      <c r="C14" s="67"/>
      <c r="D14" s="15">
        <f>D12-D13</f>
        <v>33000</v>
      </c>
    </row>
    <row r="15" spans="1:8" x14ac:dyDescent="0.25">
      <c r="A15" s="13"/>
      <c r="B15" s="33" t="s">
        <v>217</v>
      </c>
      <c r="C15" s="67"/>
      <c r="D15" s="41">
        <v>11000</v>
      </c>
    </row>
    <row r="16" spans="1:8" x14ac:dyDescent="0.25">
      <c r="A16" s="13"/>
      <c r="B16" s="33" t="s">
        <v>218</v>
      </c>
      <c r="C16" s="67"/>
      <c r="D16" s="41">
        <v>4000</v>
      </c>
    </row>
    <row r="17" spans="1:8" s="33" customFormat="1" x14ac:dyDescent="0.25">
      <c r="A17" s="13"/>
      <c r="B17" s="33" t="s">
        <v>219</v>
      </c>
      <c r="C17" s="67"/>
      <c r="D17" s="15">
        <f>D14-D15-D16</f>
        <v>18000</v>
      </c>
    </row>
    <row r="18" spans="1:8" x14ac:dyDescent="0.25">
      <c r="A18" s="13"/>
      <c r="B18" s="33" t="s">
        <v>98</v>
      </c>
      <c r="C18" s="67"/>
      <c r="D18" s="41">
        <v>3000</v>
      </c>
    </row>
    <row r="19" spans="1:8" x14ac:dyDescent="0.25">
      <c r="A19" s="13"/>
      <c r="B19" s="33" t="s">
        <v>220</v>
      </c>
      <c r="C19" s="67"/>
      <c r="D19" s="15">
        <f>D17-D18</f>
        <v>15000</v>
      </c>
    </row>
    <row r="20" spans="1:8" s="33" customFormat="1" x14ac:dyDescent="0.25">
      <c r="A20" s="13"/>
      <c r="B20" s="33" t="s">
        <v>108</v>
      </c>
      <c r="D20" s="41">
        <v>4500</v>
      </c>
    </row>
    <row r="21" spans="1:8" s="33" customFormat="1" x14ac:dyDescent="0.25">
      <c r="A21" s="13"/>
      <c r="B21" s="33" t="s">
        <v>221</v>
      </c>
      <c r="D21" s="15">
        <f>D19-D20</f>
        <v>10500</v>
      </c>
    </row>
    <row r="22" spans="1:8" s="33" customFormat="1" x14ac:dyDescent="0.25">
      <c r="A22" s="13"/>
      <c r="B22" s="33" t="s">
        <v>222</v>
      </c>
      <c r="D22" s="41">
        <v>80000</v>
      </c>
    </row>
    <row r="23" spans="1:8" s="33" customFormat="1" x14ac:dyDescent="0.25">
      <c r="A23" s="13"/>
    </row>
    <row r="24" spans="1:8" x14ac:dyDescent="0.25">
      <c r="A24" s="13"/>
      <c r="E24" s="27"/>
      <c r="H24" s="14"/>
    </row>
    <row r="25" spans="1:8" x14ac:dyDescent="0.25">
      <c r="A25" s="13"/>
      <c r="B25" s="5" t="s">
        <v>7</v>
      </c>
    </row>
    <row r="26" spans="1:8" s="33" customFormat="1" x14ac:dyDescent="0.25">
      <c r="A26" s="13"/>
      <c r="B26" s="5"/>
      <c r="D26" s="68"/>
    </row>
    <row r="27" spans="1:8" s="33" customFormat="1" x14ac:dyDescent="0.25">
      <c r="A27" s="13"/>
      <c r="B27" s="33" t="s">
        <v>223</v>
      </c>
      <c r="D27" s="70">
        <f>D17/D18</f>
        <v>6</v>
      </c>
      <c r="E27" s="20" t="s">
        <v>88</v>
      </c>
    </row>
    <row r="28" spans="1:8" s="33" customFormat="1" x14ac:dyDescent="0.25">
      <c r="A28" s="13"/>
      <c r="B28" s="5"/>
      <c r="D28" s="70"/>
    </row>
    <row r="29" spans="1:8" s="33" customFormat="1" x14ac:dyDescent="0.25">
      <c r="A29" s="13"/>
      <c r="B29" s="5" t="s">
        <v>224</v>
      </c>
      <c r="D29" s="70">
        <f>(D17+D16)/(D16+D18)</f>
        <v>3.1428571428571428</v>
      </c>
      <c r="E29" s="33" t="s">
        <v>88</v>
      </c>
    </row>
    <row r="30" spans="1:8" s="33" customFormat="1" x14ac:dyDescent="0.25">
      <c r="A30" s="13"/>
      <c r="B30" s="5"/>
      <c r="D30" s="70"/>
    </row>
    <row r="31" spans="1:8" s="33" customFormat="1" x14ac:dyDescent="0.25">
      <c r="A31" s="13"/>
      <c r="B31" s="5" t="s">
        <v>225</v>
      </c>
      <c r="D31" s="44">
        <f>D21/D12</f>
        <v>8.3333333333333329E-2</v>
      </c>
    </row>
    <row r="32" spans="1:8" s="33" customFormat="1" x14ac:dyDescent="0.25">
      <c r="A32" s="13"/>
      <c r="B32" s="5"/>
      <c r="D32" s="70"/>
    </row>
    <row r="33" spans="1:8" s="33" customFormat="1" x14ac:dyDescent="0.25">
      <c r="A33" s="13"/>
      <c r="B33" s="5" t="s">
        <v>226</v>
      </c>
      <c r="D33" s="70">
        <f>D12/D22</f>
        <v>1.575</v>
      </c>
      <c r="E33" s="33" t="s">
        <v>88</v>
      </c>
    </row>
    <row r="34" spans="1:8" s="33" customFormat="1" x14ac:dyDescent="0.25">
      <c r="A34" s="13"/>
      <c r="B34" s="5"/>
      <c r="D34" s="70"/>
    </row>
    <row r="35" spans="1:8" s="33" customFormat="1" x14ac:dyDescent="0.25">
      <c r="A35" s="13"/>
      <c r="B35" s="33" t="s">
        <v>227</v>
      </c>
      <c r="D35" s="44">
        <f>D21/D22</f>
        <v>0.13125000000000001</v>
      </c>
    </row>
    <row r="36" spans="1:8" s="33" customFormat="1" x14ac:dyDescent="0.25">
      <c r="A36" s="13"/>
      <c r="B36" s="5"/>
    </row>
    <row r="37" spans="1:8" x14ac:dyDescent="0.25">
      <c r="A37" s="13"/>
    </row>
    <row r="38" spans="1:8" x14ac:dyDescent="0.25">
      <c r="A38" s="13"/>
      <c r="B38" s="17" t="s">
        <v>8</v>
      </c>
    </row>
    <row r="39" spans="1:8" x14ac:dyDescent="0.25">
      <c r="A39" s="18"/>
      <c r="B39" s="19"/>
      <c r="C39" s="20"/>
      <c r="D39" s="20"/>
      <c r="E39" s="20"/>
      <c r="F39" s="20"/>
      <c r="G39" s="18"/>
      <c r="H39" s="18"/>
    </row>
    <row r="40" spans="1:8" x14ac:dyDescent="0.25">
      <c r="A40" s="18"/>
      <c r="B40" s="21" t="s">
        <v>9</v>
      </c>
      <c r="C40" s="21"/>
      <c r="D40" s="21"/>
      <c r="E40" s="18"/>
      <c r="F40" s="20"/>
      <c r="G40" s="18"/>
      <c r="H40" s="18"/>
    </row>
    <row r="41" spans="1:8" ht="31.5" customHeight="1" x14ac:dyDescent="0.25">
      <c r="A41" s="18"/>
      <c r="B41" s="22" t="s">
        <v>10</v>
      </c>
      <c r="C41" s="23" t="s">
        <v>11</v>
      </c>
      <c r="D41" s="21"/>
      <c r="E41" s="18"/>
      <c r="F41" s="20"/>
      <c r="G41" s="18"/>
      <c r="H41" s="18"/>
    </row>
    <row r="42" spans="1:8" ht="31.5" customHeight="1" x14ac:dyDescent="0.25">
      <c r="A42" s="18"/>
      <c r="B42" s="22" t="s">
        <v>12</v>
      </c>
      <c r="C42" s="24" t="s">
        <v>13</v>
      </c>
      <c r="D42" s="21" t="s">
        <v>14</v>
      </c>
      <c r="E42" s="18"/>
      <c r="F42" s="20"/>
      <c r="G42" s="18"/>
      <c r="H42" s="18"/>
    </row>
    <row r="43" spans="1:8" x14ac:dyDescent="0.25">
      <c r="A43" s="18"/>
      <c r="B43" s="21" t="s">
        <v>15</v>
      </c>
      <c r="C43" s="23" t="s">
        <v>11</v>
      </c>
      <c r="D43" s="21"/>
      <c r="E43" s="18"/>
      <c r="F43" s="20"/>
      <c r="G43" s="18"/>
      <c r="H43" s="18"/>
    </row>
    <row r="44" spans="1:8" x14ac:dyDescent="0.25">
      <c r="A44" s="18"/>
      <c r="B44" s="21" t="s">
        <v>16</v>
      </c>
      <c r="C44" s="23" t="s">
        <v>17</v>
      </c>
      <c r="D44" s="21"/>
      <c r="E44" s="18"/>
      <c r="F44" s="20"/>
      <c r="G44" s="18"/>
      <c r="H44" s="18"/>
    </row>
    <row r="45" spans="1:8" x14ac:dyDescent="0.25">
      <c r="A45" s="18"/>
      <c r="B45" s="21" t="s">
        <v>18</v>
      </c>
      <c r="C45" s="23" t="s">
        <v>19</v>
      </c>
      <c r="D45" s="20"/>
      <c r="E45" s="18"/>
      <c r="F45" s="20"/>
      <c r="G45" s="18"/>
      <c r="H45" s="18"/>
    </row>
    <row r="46" spans="1:8" x14ac:dyDescent="0.25">
      <c r="C46" s="20"/>
      <c r="D46" s="20"/>
      <c r="E46" s="20"/>
      <c r="F46" s="20"/>
    </row>
    <row r="47" spans="1:8" x14ac:dyDescent="0.25">
      <c r="B47" s="6" t="s">
        <v>20</v>
      </c>
      <c r="C47" s="20"/>
      <c r="D47" s="20"/>
      <c r="E47" s="20"/>
      <c r="F47" s="20"/>
    </row>
    <row r="48" spans="1:8" x14ac:dyDescent="0.25">
      <c r="B48" s="20" t="s">
        <v>6</v>
      </c>
      <c r="C48" s="20"/>
      <c r="D48" s="20"/>
      <c r="E48" s="20"/>
      <c r="F48" s="20"/>
    </row>
    <row r="49" spans="2:6" x14ac:dyDescent="0.25">
      <c r="B49" s="20" t="s">
        <v>6</v>
      </c>
      <c r="C49" s="20"/>
      <c r="D49" s="20"/>
      <c r="E49" s="20"/>
      <c r="F49" s="20"/>
    </row>
    <row r="50" spans="2:6" x14ac:dyDescent="0.25">
      <c r="B50" s="104" t="s">
        <v>6</v>
      </c>
    </row>
    <row r="51" spans="2:6" x14ac:dyDescent="0.25">
      <c r="B51" s="104" t="s">
        <v>6</v>
      </c>
    </row>
    <row r="52" spans="2:6" x14ac:dyDescent="0.25">
      <c r="B52" t="s">
        <v>6</v>
      </c>
    </row>
  </sheetData>
  <mergeCells count="1">
    <mergeCell ref="B3:H3"/>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workbookViewId="0">
      <selection activeCell="C15" sqref="C15"/>
    </sheetView>
  </sheetViews>
  <sheetFormatPr defaultRowHeight="15" x14ac:dyDescent="0.25"/>
  <cols>
    <col min="1" max="1" width="17.140625" customWidth="1"/>
    <col min="2" max="2" width="33.42578125" customWidth="1"/>
    <col min="3" max="3" width="14.42578125" customWidth="1"/>
  </cols>
  <sheetData>
    <row r="1" spans="1:8" ht="26.25" x14ac:dyDescent="0.4">
      <c r="A1" s="1" t="s">
        <v>0</v>
      </c>
    </row>
    <row r="2" spans="1:8" ht="26.25" x14ac:dyDescent="0.4">
      <c r="A2" s="1" t="s">
        <v>44</v>
      </c>
    </row>
    <row r="3" spans="1:8" ht="98.25" customHeight="1" x14ac:dyDescent="0.25">
      <c r="A3" s="2"/>
      <c r="B3" s="142" t="s">
        <v>383</v>
      </c>
      <c r="C3" s="142"/>
      <c r="D3" s="142"/>
      <c r="E3" s="142"/>
      <c r="F3" s="142"/>
      <c r="G3" s="142"/>
      <c r="H3" s="142"/>
    </row>
    <row r="4" spans="1:8" s="32" customForma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s="33" customFormat="1" x14ac:dyDescent="0.25">
      <c r="B11" s="5"/>
    </row>
    <row r="12" spans="1:8" s="33" customFormat="1" x14ac:dyDescent="0.25">
      <c r="B12" s="27" t="s">
        <v>228</v>
      </c>
      <c r="C12" s="41">
        <v>193000</v>
      </c>
    </row>
    <row r="13" spans="1:8" x14ac:dyDescent="0.25">
      <c r="B13" s="27" t="s">
        <v>98</v>
      </c>
      <c r="C13" s="41">
        <v>28100</v>
      </c>
    </row>
    <row r="14" spans="1:8" s="33" customFormat="1" x14ac:dyDescent="0.25">
      <c r="B14" s="27" t="s">
        <v>231</v>
      </c>
      <c r="C14" s="41">
        <v>48500</v>
      </c>
    </row>
    <row r="15" spans="1:8" x14ac:dyDescent="0.25">
      <c r="A15" s="13"/>
      <c r="E15" s="27"/>
      <c r="H15" s="14"/>
    </row>
    <row r="16" spans="1:8" x14ac:dyDescent="0.25">
      <c r="A16" s="13"/>
      <c r="B16" s="5" t="s">
        <v>7</v>
      </c>
    </row>
    <row r="17" spans="1:8" s="33" customFormat="1" x14ac:dyDescent="0.25">
      <c r="A17" s="13"/>
      <c r="B17" s="5"/>
    </row>
    <row r="18" spans="1:8" s="33" customFormat="1" x14ac:dyDescent="0.25">
      <c r="A18" s="13"/>
      <c r="B18" s="5" t="s">
        <v>229</v>
      </c>
      <c r="C18" s="70">
        <f>C12/C13</f>
        <v>6.8683274021352316</v>
      </c>
      <c r="D18" s="33" t="s">
        <v>88</v>
      </c>
    </row>
    <row r="19" spans="1:8" s="33" customFormat="1" x14ac:dyDescent="0.25">
      <c r="A19" s="13"/>
      <c r="B19" s="5"/>
      <c r="C19" s="68"/>
    </row>
    <row r="20" spans="1:8" x14ac:dyDescent="0.25">
      <c r="A20" s="13"/>
      <c r="B20" s="33" t="s">
        <v>230</v>
      </c>
      <c r="C20" s="70">
        <f>(C12+C14)/(C13+C14)</f>
        <v>3.1527415143603132</v>
      </c>
      <c r="D20" s="33" t="s">
        <v>88</v>
      </c>
    </row>
    <row r="21" spans="1:8" x14ac:dyDescent="0.25">
      <c r="A21" s="13"/>
      <c r="B21" t="s">
        <v>6</v>
      </c>
      <c r="C21" t="s">
        <v>6</v>
      </c>
    </row>
    <row r="22" spans="1:8" x14ac:dyDescent="0.25">
      <c r="A22" s="13"/>
    </row>
    <row r="23" spans="1:8" x14ac:dyDescent="0.25">
      <c r="A23" s="13"/>
      <c r="B23" s="17" t="s">
        <v>8</v>
      </c>
    </row>
    <row r="24" spans="1:8" x14ac:dyDescent="0.25">
      <c r="A24" s="18"/>
      <c r="B24" s="19"/>
      <c r="C24" s="20"/>
      <c r="D24" s="20"/>
      <c r="E24" s="20"/>
      <c r="F24" s="20"/>
      <c r="G24" s="18"/>
      <c r="H24" s="18"/>
    </row>
    <row r="25" spans="1:8" x14ac:dyDescent="0.25">
      <c r="A25" s="18"/>
      <c r="B25" s="21" t="s">
        <v>9</v>
      </c>
      <c r="C25" s="21"/>
      <c r="D25" s="21"/>
      <c r="E25" s="18"/>
      <c r="F25" s="20"/>
      <c r="G25" s="18"/>
      <c r="H25" s="18"/>
    </row>
    <row r="26" spans="1:8" ht="31.5" customHeight="1" x14ac:dyDescent="0.25">
      <c r="A26" s="18"/>
      <c r="B26" s="22" t="s">
        <v>10</v>
      </c>
      <c r="C26" s="23" t="s">
        <v>11</v>
      </c>
      <c r="D26" s="21"/>
      <c r="E26" s="18"/>
      <c r="F26" s="20"/>
      <c r="G26" s="18"/>
      <c r="H26" s="18"/>
    </row>
    <row r="27" spans="1:8" ht="31.5" customHeight="1" x14ac:dyDescent="0.25">
      <c r="A27" s="18"/>
      <c r="B27" s="22" t="s">
        <v>12</v>
      </c>
      <c r="C27" s="24" t="s">
        <v>13</v>
      </c>
      <c r="D27" s="21" t="s">
        <v>14</v>
      </c>
      <c r="E27" s="18"/>
      <c r="F27" s="20"/>
      <c r="G27" s="18"/>
      <c r="H27" s="18"/>
    </row>
    <row r="28" spans="1:8" x14ac:dyDescent="0.25">
      <c r="A28" s="18"/>
      <c r="B28" s="21" t="s">
        <v>15</v>
      </c>
      <c r="C28" s="23" t="s">
        <v>11</v>
      </c>
      <c r="D28" s="21"/>
      <c r="E28" s="18"/>
      <c r="F28" s="20"/>
      <c r="G28" s="18"/>
      <c r="H28" s="18"/>
    </row>
    <row r="29" spans="1:8" x14ac:dyDescent="0.25">
      <c r="A29" s="18"/>
      <c r="B29" s="21" t="s">
        <v>16</v>
      </c>
      <c r="C29" s="23" t="s">
        <v>17</v>
      </c>
      <c r="D29" s="21"/>
      <c r="E29" s="18"/>
      <c r="F29" s="20"/>
      <c r="G29" s="18"/>
      <c r="H29" s="18"/>
    </row>
    <row r="30" spans="1:8" x14ac:dyDescent="0.25">
      <c r="A30" s="18"/>
      <c r="B30" s="21" t="s">
        <v>18</v>
      </c>
      <c r="C30" s="23" t="s">
        <v>19</v>
      </c>
      <c r="D30" s="20"/>
      <c r="E30" s="18"/>
      <c r="F30" s="20"/>
      <c r="G30" s="18"/>
      <c r="H30" s="18"/>
    </row>
    <row r="31" spans="1:8" x14ac:dyDescent="0.25">
      <c r="C31" s="20"/>
      <c r="D31" s="20"/>
      <c r="E31" s="20"/>
      <c r="F31" s="20"/>
    </row>
    <row r="32" spans="1:8" x14ac:dyDescent="0.25">
      <c r="B32" s="6" t="s">
        <v>20</v>
      </c>
      <c r="C32" s="20"/>
      <c r="D32" s="20"/>
      <c r="E32" s="20"/>
      <c r="F32" s="20"/>
    </row>
    <row r="33" spans="2:6" x14ac:dyDescent="0.25">
      <c r="B33" s="20"/>
      <c r="C33" s="20"/>
      <c r="D33" s="20"/>
      <c r="E33" s="20"/>
      <c r="F33" s="20"/>
    </row>
    <row r="34" spans="2:6" x14ac:dyDescent="0.25">
      <c r="B34" s="20"/>
      <c r="C34" s="20"/>
      <c r="D34" s="20"/>
      <c r="E34" s="20"/>
      <c r="F34" s="20"/>
    </row>
  </sheetData>
  <mergeCells count="1">
    <mergeCell ref="B3:H3"/>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workbookViewId="0">
      <selection activeCell="C17" sqref="C17"/>
    </sheetView>
  </sheetViews>
  <sheetFormatPr defaultRowHeight="15" x14ac:dyDescent="0.25"/>
  <cols>
    <col min="1" max="1" width="19.5703125" customWidth="1"/>
    <col min="2" max="2" width="26" customWidth="1"/>
    <col min="3" max="3" width="17.42578125" customWidth="1"/>
    <col min="4" max="5" width="31.7109375" customWidth="1"/>
  </cols>
  <sheetData>
    <row r="1" spans="1:8" ht="26.25" x14ac:dyDescent="0.4">
      <c r="A1" s="1" t="s">
        <v>0</v>
      </c>
    </row>
    <row r="2" spans="1:8" ht="26.25" x14ac:dyDescent="0.4">
      <c r="A2" s="1" t="s">
        <v>45</v>
      </c>
    </row>
    <row r="3" spans="1:8" ht="172.5" customHeight="1" x14ac:dyDescent="0.25">
      <c r="A3" s="5"/>
      <c r="B3" s="144" t="s">
        <v>384</v>
      </c>
      <c r="C3" s="144"/>
      <c r="D3" s="144"/>
      <c r="E3" s="144"/>
      <c r="F3" s="6"/>
      <c r="G3" s="6"/>
      <c r="H3" s="6"/>
    </row>
    <row r="4" spans="1:8" s="32" customForma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125</v>
      </c>
      <c r="C12" s="41">
        <v>544000</v>
      </c>
    </row>
    <row r="13" spans="1:8" x14ac:dyDescent="0.25">
      <c r="A13" s="12" t="s">
        <v>6</v>
      </c>
      <c r="B13" s="33" t="s">
        <v>232</v>
      </c>
      <c r="C13" s="41">
        <v>306000</v>
      </c>
    </row>
    <row r="14" spans="1:8" x14ac:dyDescent="0.25">
      <c r="A14" s="13"/>
      <c r="B14" s="33" t="s">
        <v>233</v>
      </c>
      <c r="C14" s="41">
        <v>30600</v>
      </c>
    </row>
    <row r="15" spans="1:8" x14ac:dyDescent="0.25">
      <c r="A15" s="13"/>
      <c r="B15" s="33" t="s">
        <v>234</v>
      </c>
      <c r="C15" s="41">
        <v>29000</v>
      </c>
      <c r="D15" t="s">
        <v>6</v>
      </c>
    </row>
    <row r="16" spans="1:8" x14ac:dyDescent="0.25">
      <c r="A16" s="13"/>
      <c r="B16" s="33" t="s">
        <v>243</v>
      </c>
      <c r="C16" s="54">
        <v>10</v>
      </c>
      <c r="D16" s="33" t="s">
        <v>84</v>
      </c>
    </row>
    <row r="17" spans="1:8" s="33" customFormat="1" x14ac:dyDescent="0.25">
      <c r="A17" s="13"/>
      <c r="C17" s="52"/>
    </row>
    <row r="18" spans="1:8" x14ac:dyDescent="0.25">
      <c r="A18" s="13"/>
      <c r="E18" s="27"/>
      <c r="H18" s="14"/>
    </row>
    <row r="19" spans="1:8" x14ac:dyDescent="0.25">
      <c r="A19" s="13"/>
      <c r="B19" s="5" t="s">
        <v>7</v>
      </c>
    </row>
    <row r="20" spans="1:8" x14ac:dyDescent="0.25">
      <c r="A20" s="13"/>
      <c r="B20" s="5"/>
    </row>
    <row r="21" spans="1:8" x14ac:dyDescent="0.25">
      <c r="A21" s="13" t="s">
        <v>6</v>
      </c>
      <c r="B21" s="5" t="s">
        <v>55</v>
      </c>
    </row>
    <row r="22" spans="1:8" x14ac:dyDescent="0.25">
      <c r="A22" s="13"/>
      <c r="B22" s="33" t="s">
        <v>235</v>
      </c>
      <c r="C22" s="44">
        <f>C15/(C12-C14)</f>
        <v>5.6486170627191273E-2</v>
      </c>
    </row>
    <row r="23" spans="1:8" s="33" customFormat="1" x14ac:dyDescent="0.25">
      <c r="A23" s="13"/>
      <c r="B23" s="33" t="s">
        <v>236</v>
      </c>
      <c r="C23" s="44">
        <f>C15/(C12-(3*C14))</f>
        <v>6.4130915524104382E-2</v>
      </c>
    </row>
    <row r="24" spans="1:8" s="33" customFormat="1" x14ac:dyDescent="0.25">
      <c r="A24" s="13"/>
      <c r="B24" s="33" t="s">
        <v>237</v>
      </c>
      <c r="C24" s="44">
        <f>C15/(C12-(6*C14))</f>
        <v>8.0466148723640399E-2</v>
      </c>
    </row>
    <row r="25" spans="1:8" s="33" customFormat="1" x14ac:dyDescent="0.25">
      <c r="A25" s="13"/>
      <c r="B25" s="33" t="s">
        <v>238</v>
      </c>
      <c r="C25" s="44">
        <f>C15/(C12-(8*C14))</f>
        <v>9.6925133689839571E-2</v>
      </c>
    </row>
    <row r="26" spans="1:8" s="33" customFormat="1" x14ac:dyDescent="0.25">
      <c r="A26" s="13"/>
      <c r="B26" s="33" t="s">
        <v>239</v>
      </c>
      <c r="C26" s="44">
        <f>C15/(C12-C13)</f>
        <v>0.12184873949579832</v>
      </c>
    </row>
    <row r="27" spans="1:8" s="33" customFormat="1" x14ac:dyDescent="0.25">
      <c r="A27" s="13"/>
      <c r="C27" s="16"/>
    </row>
    <row r="28" spans="1:8" s="33" customFormat="1" x14ac:dyDescent="0.25">
      <c r="A28" s="13"/>
      <c r="B28" s="5" t="s">
        <v>240</v>
      </c>
      <c r="C28" s="57" t="s">
        <v>241</v>
      </c>
    </row>
    <row r="29" spans="1:8" s="33" customFormat="1" x14ac:dyDescent="0.25">
      <c r="A29" s="13"/>
      <c r="C29" s="16"/>
    </row>
    <row r="30" spans="1:8" s="33" customFormat="1" x14ac:dyDescent="0.25">
      <c r="A30" s="13"/>
      <c r="B30" s="5" t="s">
        <v>242</v>
      </c>
      <c r="C30" s="57" t="str">
        <f>IF(C16&gt;0,"higher","lower")</f>
        <v>higher</v>
      </c>
      <c r="D30" s="33" t="s">
        <v>244</v>
      </c>
    </row>
    <row r="31" spans="1:8" s="33" customFormat="1" x14ac:dyDescent="0.25">
      <c r="A31" s="13"/>
      <c r="C31" s="16"/>
    </row>
    <row r="32" spans="1:8" x14ac:dyDescent="0.25">
      <c r="A32" s="13"/>
    </row>
    <row r="33" spans="1:8" x14ac:dyDescent="0.25">
      <c r="A33" s="13"/>
      <c r="B33" s="17" t="s">
        <v>8</v>
      </c>
    </row>
    <row r="34" spans="1:8" x14ac:dyDescent="0.25">
      <c r="A34" s="18"/>
      <c r="B34" s="19"/>
      <c r="C34" s="20"/>
      <c r="D34" s="20"/>
      <c r="E34" s="20"/>
      <c r="F34" s="20"/>
      <c r="G34" s="18"/>
      <c r="H34" s="18"/>
    </row>
    <row r="35" spans="1:8" x14ac:dyDescent="0.25">
      <c r="A35" s="18"/>
      <c r="B35" s="21" t="s">
        <v>9</v>
      </c>
      <c r="C35" s="21"/>
      <c r="D35" s="21"/>
      <c r="E35" s="18"/>
      <c r="F35" s="20"/>
      <c r="G35" s="18"/>
      <c r="H35" s="18"/>
    </row>
    <row r="36" spans="1:8" ht="31.5" customHeight="1" x14ac:dyDescent="0.25">
      <c r="A36" s="18"/>
      <c r="B36" s="22" t="s">
        <v>10</v>
      </c>
      <c r="C36" s="23" t="s">
        <v>11</v>
      </c>
      <c r="D36" s="21"/>
      <c r="E36" s="18"/>
      <c r="F36" s="20"/>
      <c r="G36" s="18"/>
      <c r="H36" s="18"/>
    </row>
    <row r="37" spans="1:8" ht="31.5" customHeight="1" x14ac:dyDescent="0.25">
      <c r="A37" s="18"/>
      <c r="B37" s="22" t="s">
        <v>12</v>
      </c>
      <c r="C37" s="24" t="s">
        <v>13</v>
      </c>
      <c r="D37" s="21" t="s">
        <v>14</v>
      </c>
      <c r="E37" s="18"/>
      <c r="F37" s="20"/>
      <c r="G37" s="18"/>
      <c r="H37" s="18"/>
    </row>
    <row r="38" spans="1:8" x14ac:dyDescent="0.25">
      <c r="A38" s="18"/>
      <c r="B38" s="21" t="s">
        <v>15</v>
      </c>
      <c r="C38" s="23" t="s">
        <v>11</v>
      </c>
      <c r="D38" s="21"/>
      <c r="E38" s="18"/>
      <c r="F38" s="20"/>
      <c r="G38" s="18"/>
      <c r="H38" s="18"/>
    </row>
    <row r="39" spans="1:8" x14ac:dyDescent="0.25">
      <c r="A39" s="18"/>
      <c r="B39" s="21" t="s">
        <v>16</v>
      </c>
      <c r="C39" s="23" t="s">
        <v>17</v>
      </c>
      <c r="D39" s="21"/>
      <c r="E39" s="18"/>
      <c r="F39" s="20"/>
      <c r="G39" s="18"/>
      <c r="H39" s="18"/>
    </row>
    <row r="40" spans="1:8" x14ac:dyDescent="0.25">
      <c r="A40" s="18"/>
      <c r="B40" s="21" t="s">
        <v>18</v>
      </c>
      <c r="C40" s="23" t="s">
        <v>19</v>
      </c>
      <c r="D40" s="20"/>
      <c r="E40" s="18"/>
      <c r="F40" s="20"/>
      <c r="G40" s="18"/>
      <c r="H40" s="18"/>
    </row>
    <row r="41" spans="1:8" x14ac:dyDescent="0.25">
      <c r="C41" s="20"/>
      <c r="D41" s="20"/>
      <c r="E41" s="20"/>
      <c r="F41" s="20"/>
    </row>
    <row r="42" spans="1:8" x14ac:dyDescent="0.25">
      <c r="B42" s="6" t="s">
        <v>20</v>
      </c>
      <c r="C42" s="20"/>
      <c r="D42" s="20"/>
      <c r="E42" s="20"/>
      <c r="F42" s="20"/>
    </row>
    <row r="43" spans="1:8" x14ac:dyDescent="0.25">
      <c r="B43" s="20"/>
      <c r="C43" s="20"/>
      <c r="D43" s="20"/>
      <c r="E43" s="20"/>
      <c r="F43" s="20"/>
    </row>
    <row r="44" spans="1:8" x14ac:dyDescent="0.25">
      <c r="B44" s="20"/>
      <c r="C44" s="20"/>
      <c r="D44" s="20"/>
      <c r="E44" s="20"/>
      <c r="F44" s="20"/>
    </row>
  </sheetData>
  <mergeCells count="1">
    <mergeCell ref="B3:E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zoomScale="80" zoomScaleNormal="80" workbookViewId="0">
      <selection activeCell="C17" sqref="C17"/>
    </sheetView>
  </sheetViews>
  <sheetFormatPr defaultRowHeight="15" x14ac:dyDescent="0.25"/>
  <cols>
    <col min="1" max="1" width="18.28515625" customWidth="1"/>
    <col min="2" max="3" width="34.5703125" customWidth="1"/>
    <col min="4" max="4" width="15.5703125" customWidth="1"/>
    <col min="5" max="5" width="19.7109375" customWidth="1"/>
  </cols>
  <sheetData>
    <row r="1" spans="1:8" ht="26.25" x14ac:dyDescent="0.4">
      <c r="A1" s="1" t="s">
        <v>0</v>
      </c>
    </row>
    <row r="2" spans="1:8" ht="26.25" x14ac:dyDescent="0.4">
      <c r="A2" s="1" t="s">
        <v>46</v>
      </c>
    </row>
    <row r="3" spans="1:8" ht="300" customHeight="1" x14ac:dyDescent="0.25">
      <c r="A3" s="2"/>
      <c r="B3" s="142" t="s">
        <v>385</v>
      </c>
      <c r="C3" s="142"/>
      <c r="D3" s="142"/>
      <c r="E3" s="142"/>
      <c r="F3" s="142"/>
      <c r="G3" s="29"/>
      <c r="H3" s="29"/>
    </row>
    <row r="4" spans="1:8" s="32" customForma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64</v>
      </c>
      <c r="C12" s="67" t="s">
        <v>59</v>
      </c>
      <c r="D12" s="33" t="s">
        <v>125</v>
      </c>
      <c r="E12" s="33" t="s">
        <v>170</v>
      </c>
    </row>
    <row r="13" spans="1:8" x14ac:dyDescent="0.25">
      <c r="A13" s="12" t="s">
        <v>6</v>
      </c>
      <c r="B13" s="34">
        <v>2010</v>
      </c>
      <c r="C13" s="41">
        <v>155000</v>
      </c>
      <c r="D13" s="41">
        <v>2390000</v>
      </c>
      <c r="E13" s="41">
        <v>761000</v>
      </c>
    </row>
    <row r="14" spans="1:8" x14ac:dyDescent="0.25">
      <c r="A14" s="13"/>
      <c r="B14" s="34">
        <v>2011</v>
      </c>
      <c r="C14" s="41">
        <v>191000</v>
      </c>
      <c r="D14" s="41">
        <v>2700000</v>
      </c>
      <c r="E14" s="41">
        <v>966000</v>
      </c>
    </row>
    <row r="15" spans="1:8" x14ac:dyDescent="0.25">
      <c r="A15" s="13"/>
      <c r="B15" s="34">
        <v>2012</v>
      </c>
      <c r="C15" s="41">
        <v>208000</v>
      </c>
      <c r="D15" s="41">
        <v>2730000</v>
      </c>
      <c r="E15" s="41">
        <v>1770000</v>
      </c>
    </row>
    <row r="16" spans="1:8" x14ac:dyDescent="0.25">
      <c r="A16" s="13"/>
      <c r="B16" s="34">
        <v>2013</v>
      </c>
      <c r="C16" s="41">
        <v>192000</v>
      </c>
      <c r="D16" s="41">
        <v>2470000</v>
      </c>
      <c r="E16" s="41">
        <v>2220000</v>
      </c>
    </row>
    <row r="17" spans="1:8" x14ac:dyDescent="0.25">
      <c r="A17" s="13"/>
    </row>
    <row r="18" spans="1:8" x14ac:dyDescent="0.25">
      <c r="A18" s="13"/>
      <c r="E18" s="27"/>
      <c r="H18" s="14"/>
    </row>
    <row r="19" spans="1:8" x14ac:dyDescent="0.25">
      <c r="A19" s="13"/>
      <c r="B19" s="5" t="s">
        <v>7</v>
      </c>
    </row>
    <row r="20" spans="1:8" s="33" customFormat="1" x14ac:dyDescent="0.25">
      <c r="A20" s="13"/>
      <c r="B20" s="5"/>
    </row>
    <row r="21" spans="1:8" s="33" customFormat="1" x14ac:dyDescent="0.25">
      <c r="A21" s="13"/>
      <c r="B21" s="33" t="s">
        <v>245</v>
      </c>
    </row>
    <row r="22" spans="1:8" s="33" customFormat="1" x14ac:dyDescent="0.25">
      <c r="A22" s="13"/>
      <c r="B22" s="34">
        <v>2010</v>
      </c>
      <c r="C22" s="44">
        <f>C13/D13</f>
        <v>6.4853556485355651E-2</v>
      </c>
    </row>
    <row r="23" spans="1:8" s="33" customFormat="1" x14ac:dyDescent="0.25">
      <c r="A23" s="13"/>
      <c r="B23" s="34">
        <v>2011</v>
      </c>
      <c r="C23" s="44">
        <f t="shared" ref="C23:C25" si="0">C14/D14</f>
        <v>7.0740740740740743E-2</v>
      </c>
    </row>
    <row r="24" spans="1:8" s="33" customFormat="1" x14ac:dyDescent="0.25">
      <c r="A24" s="13"/>
      <c r="B24" s="34">
        <v>2012</v>
      </c>
      <c r="C24" s="44">
        <f t="shared" si="0"/>
        <v>7.6190476190476197E-2</v>
      </c>
    </row>
    <row r="25" spans="1:8" s="33" customFormat="1" x14ac:dyDescent="0.25">
      <c r="A25" s="13"/>
      <c r="B25" s="34">
        <v>2013</v>
      </c>
      <c r="C25" s="44">
        <f t="shared" si="0"/>
        <v>7.773279352226721E-2</v>
      </c>
    </row>
    <row r="26" spans="1:8" s="33" customFormat="1" x14ac:dyDescent="0.25">
      <c r="A26" s="13"/>
      <c r="B26" s="34"/>
      <c r="C26" s="44"/>
    </row>
    <row r="27" spans="1:8" s="33" customFormat="1" x14ac:dyDescent="0.25">
      <c r="A27" s="13"/>
      <c r="B27" s="77" t="s">
        <v>247</v>
      </c>
      <c r="C27" s="44" t="str">
        <f>IF(C25&gt;C22,"Strong upward movement","Strong downward movement")</f>
        <v>Strong upward movement</v>
      </c>
    </row>
    <row r="28" spans="1:8" s="33" customFormat="1" x14ac:dyDescent="0.25">
      <c r="A28" s="13"/>
      <c r="B28" s="5"/>
      <c r="C28" s="68"/>
    </row>
    <row r="29" spans="1:8" s="33" customFormat="1" x14ac:dyDescent="0.25">
      <c r="A29" s="13"/>
      <c r="B29" s="33" t="s">
        <v>246</v>
      </c>
      <c r="C29" s="68"/>
    </row>
    <row r="30" spans="1:8" x14ac:dyDescent="0.25">
      <c r="A30" s="13"/>
      <c r="B30" s="34">
        <v>2010</v>
      </c>
      <c r="C30" s="44">
        <f>C13/E13</f>
        <v>0.20367936925098554</v>
      </c>
    </row>
    <row r="31" spans="1:8" x14ac:dyDescent="0.25">
      <c r="A31" s="13" t="s">
        <v>6</v>
      </c>
      <c r="B31" s="34">
        <v>2011</v>
      </c>
      <c r="C31" s="44">
        <f t="shared" ref="C31:C33" si="1">C14/E14</f>
        <v>0.19772256728778467</v>
      </c>
    </row>
    <row r="32" spans="1:8" x14ac:dyDescent="0.25">
      <c r="A32" s="13"/>
      <c r="B32" s="34">
        <v>2012</v>
      </c>
      <c r="C32" s="44">
        <f t="shared" si="1"/>
        <v>0.11751412429378531</v>
      </c>
    </row>
    <row r="33" spans="1:8" x14ac:dyDescent="0.25">
      <c r="A33" s="13"/>
      <c r="B33" s="34">
        <v>2013</v>
      </c>
      <c r="C33" s="44">
        <f t="shared" si="1"/>
        <v>8.6486486486486491E-2</v>
      </c>
    </row>
    <row r="34" spans="1:8" x14ac:dyDescent="0.25">
      <c r="A34" s="13"/>
      <c r="B34" t="s">
        <v>6</v>
      </c>
      <c r="C34" s="57" t="s">
        <v>6</v>
      </c>
    </row>
    <row r="35" spans="1:8" x14ac:dyDescent="0.25">
      <c r="A35" s="13"/>
      <c r="B35" s="33" t="s">
        <v>248</v>
      </c>
      <c r="C35" s="28" t="str">
        <f>IF(C33&gt;C30,"Strong upward movement","Strong downward movement")</f>
        <v>Strong downward movement</v>
      </c>
      <c r="E35" t="s">
        <v>6</v>
      </c>
    </row>
    <row r="36" spans="1:8" x14ac:dyDescent="0.25">
      <c r="A36" s="13"/>
      <c r="C36" s="68"/>
    </row>
    <row r="37" spans="1:8" x14ac:dyDescent="0.25">
      <c r="A37" s="13"/>
      <c r="B37" t="s">
        <v>6</v>
      </c>
      <c r="C37" t="s">
        <v>6</v>
      </c>
    </row>
    <row r="38" spans="1:8" x14ac:dyDescent="0.25">
      <c r="A38" s="13"/>
    </row>
    <row r="39" spans="1:8" x14ac:dyDescent="0.25">
      <c r="A39" s="13"/>
      <c r="B39" s="17" t="s">
        <v>8</v>
      </c>
    </row>
    <row r="40" spans="1:8" x14ac:dyDescent="0.25">
      <c r="A40" s="18"/>
      <c r="B40" s="19"/>
      <c r="C40" s="20"/>
      <c r="D40" s="20"/>
      <c r="E40" s="20"/>
      <c r="F40" s="20"/>
      <c r="G40" s="18"/>
      <c r="H40" s="18"/>
    </row>
    <row r="41" spans="1:8" x14ac:dyDescent="0.25">
      <c r="A41" s="18"/>
      <c r="B41" s="21" t="s">
        <v>9</v>
      </c>
      <c r="C41" s="21"/>
      <c r="D41" s="21"/>
      <c r="E41" s="18"/>
      <c r="F41" s="20"/>
      <c r="G41" s="18"/>
      <c r="H41" s="18"/>
    </row>
    <row r="42" spans="1:8" ht="31.5" customHeight="1" x14ac:dyDescent="0.25">
      <c r="A42" s="18"/>
      <c r="B42" s="22" t="s">
        <v>10</v>
      </c>
      <c r="C42" s="23" t="s">
        <v>11</v>
      </c>
      <c r="D42" s="21"/>
      <c r="E42" s="18"/>
      <c r="F42" s="20"/>
      <c r="G42" s="18"/>
      <c r="H42" s="18"/>
    </row>
    <row r="43" spans="1:8" ht="31.5" customHeight="1" x14ac:dyDescent="0.25">
      <c r="A43" s="18"/>
      <c r="B43" s="22" t="s">
        <v>12</v>
      </c>
      <c r="C43" s="24" t="s">
        <v>13</v>
      </c>
      <c r="D43" s="21" t="s">
        <v>14</v>
      </c>
      <c r="E43" s="18"/>
      <c r="F43" s="20"/>
      <c r="G43" s="18"/>
      <c r="H43" s="18"/>
    </row>
    <row r="44" spans="1:8" x14ac:dyDescent="0.25">
      <c r="A44" s="18"/>
      <c r="B44" s="21" t="s">
        <v>15</v>
      </c>
      <c r="C44" s="23" t="s">
        <v>11</v>
      </c>
      <c r="D44" s="21"/>
      <c r="E44" s="18"/>
      <c r="F44" s="20"/>
      <c r="G44" s="18"/>
      <c r="H44" s="18"/>
    </row>
    <row r="45" spans="1:8" x14ac:dyDescent="0.25">
      <c r="A45" s="18"/>
      <c r="B45" s="21" t="s">
        <v>16</v>
      </c>
      <c r="C45" s="23" t="s">
        <v>17</v>
      </c>
      <c r="D45" s="21"/>
      <c r="E45" s="18"/>
      <c r="F45" s="20"/>
      <c r="G45" s="18"/>
      <c r="H45" s="18"/>
    </row>
    <row r="46" spans="1:8" x14ac:dyDescent="0.25">
      <c r="A46" s="18"/>
      <c r="B46" s="21" t="s">
        <v>18</v>
      </c>
      <c r="C46" s="23" t="s">
        <v>19</v>
      </c>
      <c r="D46" s="20"/>
      <c r="E46" s="18"/>
      <c r="F46" s="20"/>
      <c r="G46" s="18"/>
      <c r="H46" s="18"/>
    </row>
    <row r="47" spans="1:8" x14ac:dyDescent="0.25">
      <c r="C47" s="20"/>
      <c r="D47" s="20"/>
      <c r="E47" s="20"/>
      <c r="F47" s="20"/>
    </row>
    <row r="48" spans="1:8" x14ac:dyDescent="0.25">
      <c r="B48" s="6" t="s">
        <v>20</v>
      </c>
      <c r="C48" s="20"/>
      <c r="D48" s="20"/>
      <c r="E48" s="20"/>
      <c r="F48" s="20"/>
    </row>
    <row r="49" spans="2:6" x14ac:dyDescent="0.25">
      <c r="B49" s="20"/>
      <c r="C49" s="20"/>
      <c r="D49" s="20"/>
      <c r="E49" s="20"/>
      <c r="F49" s="20"/>
    </row>
    <row r="50" spans="2:6" x14ac:dyDescent="0.25">
      <c r="B50" s="20"/>
      <c r="C50" s="20"/>
      <c r="D50" s="20"/>
      <c r="E50" s="20"/>
      <c r="F50" s="20"/>
    </row>
  </sheetData>
  <mergeCells count="1">
    <mergeCell ref="B3:F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zoomScale="80" zoomScaleNormal="80" workbookViewId="0">
      <selection activeCell="P12" sqref="P12"/>
    </sheetView>
  </sheetViews>
  <sheetFormatPr defaultRowHeight="15" x14ac:dyDescent="0.25"/>
  <cols>
    <col min="1" max="1" width="16.28515625" customWidth="1"/>
    <col min="2" max="2" width="35.7109375" customWidth="1"/>
    <col min="3" max="3" width="14" customWidth="1"/>
    <col min="4" max="4" width="13.140625" customWidth="1"/>
    <col min="5" max="5" width="11.28515625" customWidth="1"/>
    <col min="6" max="6" width="12" customWidth="1"/>
  </cols>
  <sheetData>
    <row r="1" spans="1:8" ht="26.25" x14ac:dyDescent="0.4">
      <c r="A1" s="1" t="s">
        <v>0</v>
      </c>
    </row>
    <row r="2" spans="1:8" ht="26.25" x14ac:dyDescent="0.4">
      <c r="A2" s="1" t="s">
        <v>47</v>
      </c>
    </row>
    <row r="3" spans="1:8" ht="283.5" customHeight="1" x14ac:dyDescent="0.25">
      <c r="B3" s="140" t="s">
        <v>396</v>
      </c>
      <c r="C3" s="140"/>
      <c r="D3" s="140"/>
      <c r="E3" s="140"/>
      <c r="F3" s="140"/>
      <c r="G3" s="140"/>
    </row>
    <row r="4" spans="1:8" s="32" customForma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s="2" customFormat="1" ht="30" x14ac:dyDescent="0.25">
      <c r="B11" s="4"/>
      <c r="C11" s="78" t="s">
        <v>59</v>
      </c>
      <c r="D11" s="78" t="s">
        <v>125</v>
      </c>
      <c r="E11" s="78" t="s">
        <v>249</v>
      </c>
      <c r="F11" s="78" t="s">
        <v>68</v>
      </c>
      <c r="G11" s="78" t="s">
        <v>250</v>
      </c>
    </row>
    <row r="12" spans="1:8" x14ac:dyDescent="0.25">
      <c r="B12" s="34">
        <v>2011</v>
      </c>
      <c r="C12" s="41">
        <v>424000</v>
      </c>
      <c r="D12" s="41">
        <v>2843000</v>
      </c>
      <c r="E12" s="79">
        <v>0.14000000000000001</v>
      </c>
      <c r="F12" s="41">
        <v>1722000</v>
      </c>
      <c r="G12" s="80">
        <v>0.56599999999999995</v>
      </c>
    </row>
    <row r="13" spans="1:8" x14ac:dyDescent="0.25">
      <c r="A13" s="12" t="s">
        <v>6</v>
      </c>
      <c r="B13" s="34">
        <v>2012</v>
      </c>
      <c r="C13" s="41">
        <v>428000</v>
      </c>
      <c r="D13" s="41">
        <v>3267000</v>
      </c>
      <c r="E13" s="79">
        <v>9.8000000000000004E-2</v>
      </c>
      <c r="F13" s="41">
        <v>1732000</v>
      </c>
      <c r="G13" s="80">
        <v>0.42</v>
      </c>
    </row>
    <row r="14" spans="1:8" x14ac:dyDescent="0.25">
      <c r="A14" s="13"/>
      <c r="B14" s="34">
        <v>2013</v>
      </c>
      <c r="C14" s="41">
        <v>412000</v>
      </c>
      <c r="D14" s="41">
        <v>3834000</v>
      </c>
      <c r="E14" s="79">
        <v>3.9E-2</v>
      </c>
      <c r="F14" s="41">
        <v>1950000</v>
      </c>
      <c r="G14" s="80">
        <v>0.38</v>
      </c>
    </row>
    <row r="15" spans="1:8" x14ac:dyDescent="0.25">
      <c r="A15" s="13"/>
    </row>
    <row r="16" spans="1:8" x14ac:dyDescent="0.25">
      <c r="A16" s="13"/>
      <c r="E16" s="27"/>
      <c r="H16" s="14"/>
    </row>
    <row r="17" spans="1:8" x14ac:dyDescent="0.25">
      <c r="A17" s="13"/>
      <c r="B17" s="5" t="s">
        <v>7</v>
      </c>
    </row>
    <row r="18" spans="1:8" x14ac:dyDescent="0.25">
      <c r="A18" s="13"/>
      <c r="B18" s="5"/>
    </row>
    <row r="19" spans="1:8" x14ac:dyDescent="0.25">
      <c r="A19" s="13" t="s">
        <v>6</v>
      </c>
      <c r="B19" s="5" t="s">
        <v>55</v>
      </c>
      <c r="C19">
        <v>2011</v>
      </c>
      <c r="D19">
        <v>2012</v>
      </c>
      <c r="E19">
        <v>2013</v>
      </c>
    </row>
    <row r="20" spans="1:8" x14ac:dyDescent="0.25">
      <c r="A20" s="13"/>
      <c r="B20" s="33" t="s">
        <v>178</v>
      </c>
      <c r="C20" s="81">
        <f>C12/D12</f>
        <v>0.14913823425958495</v>
      </c>
      <c r="D20" s="81">
        <f>C13/D13</f>
        <v>0.1310070400979492</v>
      </c>
      <c r="E20" s="81">
        <f>C14/D14</f>
        <v>0.10745957224830464</v>
      </c>
    </row>
    <row r="21" spans="1:8" x14ac:dyDescent="0.25">
      <c r="A21" s="13"/>
      <c r="B21" s="27" t="s">
        <v>181</v>
      </c>
      <c r="C21" s="50">
        <f>F12/D12</f>
        <v>0.60569820612029546</v>
      </c>
      <c r="D21" s="50">
        <f>F13/D13</f>
        <v>0.53014998469543928</v>
      </c>
      <c r="E21" s="50">
        <f>F14/D14</f>
        <v>0.50860719874804383</v>
      </c>
    </row>
    <row r="22" spans="1:8" x14ac:dyDescent="0.25">
      <c r="A22" s="13"/>
      <c r="B22" t="s">
        <v>6</v>
      </c>
      <c r="C22" s="26" t="s">
        <v>6</v>
      </c>
    </row>
    <row r="23" spans="1:8" x14ac:dyDescent="0.25">
      <c r="A23" s="13"/>
      <c r="B23" s="5" t="s">
        <v>56</v>
      </c>
      <c r="C23" s="28" t="s">
        <v>21</v>
      </c>
      <c r="E23" t="s">
        <v>6</v>
      </c>
    </row>
    <row r="24" spans="1:8" s="33" customFormat="1" x14ac:dyDescent="0.25">
      <c r="A24" s="13"/>
      <c r="B24" s="27" t="s">
        <v>178</v>
      </c>
      <c r="C24" s="28" t="str">
        <f>IF(E20&gt;E14,"Praise","Criticize")</f>
        <v>Praise</v>
      </c>
    </row>
    <row r="25" spans="1:8" s="33" customFormat="1" x14ac:dyDescent="0.25">
      <c r="A25" s="13"/>
      <c r="B25" s="27" t="s">
        <v>181</v>
      </c>
      <c r="C25" s="28" t="str">
        <f>IF(E21&gt;G14,"Criticize","Praise")</f>
        <v>Criticize</v>
      </c>
    </row>
    <row r="26" spans="1:8" x14ac:dyDescent="0.25">
      <c r="A26" s="13"/>
    </row>
    <row r="27" spans="1:8" x14ac:dyDescent="0.25">
      <c r="A27" s="13"/>
      <c r="B27" t="s">
        <v>6</v>
      </c>
      <c r="C27" t="s">
        <v>6</v>
      </c>
    </row>
    <row r="28" spans="1:8" x14ac:dyDescent="0.25">
      <c r="A28" s="13"/>
    </row>
    <row r="29" spans="1:8" x14ac:dyDescent="0.25">
      <c r="A29" s="13"/>
      <c r="B29" s="17" t="s">
        <v>8</v>
      </c>
    </row>
    <row r="30" spans="1:8" x14ac:dyDescent="0.25">
      <c r="A30" s="18"/>
      <c r="B30" s="19"/>
      <c r="C30" s="20"/>
      <c r="D30" s="20"/>
      <c r="E30" s="20"/>
      <c r="F30" s="20"/>
      <c r="G30" s="18"/>
      <c r="H30" s="18"/>
    </row>
    <row r="31" spans="1:8" x14ac:dyDescent="0.25">
      <c r="A31" s="18"/>
      <c r="B31" s="21" t="s">
        <v>9</v>
      </c>
      <c r="C31" s="21"/>
      <c r="D31" s="21"/>
      <c r="E31" s="18"/>
      <c r="F31" s="20"/>
      <c r="G31" s="18"/>
      <c r="H31" s="18"/>
    </row>
    <row r="32" spans="1:8" ht="31.5" customHeight="1" x14ac:dyDescent="0.25">
      <c r="A32" s="18"/>
      <c r="B32" s="22" t="s">
        <v>10</v>
      </c>
      <c r="C32" s="23" t="s">
        <v>11</v>
      </c>
      <c r="D32" s="21"/>
      <c r="E32" s="18"/>
      <c r="F32" s="20"/>
      <c r="G32" s="18"/>
      <c r="H32" s="18"/>
    </row>
    <row r="33" spans="1:8" ht="31.5" customHeight="1" x14ac:dyDescent="0.25">
      <c r="A33" s="18"/>
      <c r="B33" s="22" t="s">
        <v>12</v>
      </c>
      <c r="C33" s="24" t="s">
        <v>13</v>
      </c>
      <c r="D33" s="21" t="s">
        <v>14</v>
      </c>
      <c r="E33" s="18"/>
      <c r="F33" s="20"/>
      <c r="G33" s="18"/>
      <c r="H33" s="18"/>
    </row>
    <row r="34" spans="1:8" x14ac:dyDescent="0.25">
      <c r="A34" s="18"/>
      <c r="B34" s="21" t="s">
        <v>15</v>
      </c>
      <c r="C34" s="23" t="s">
        <v>11</v>
      </c>
      <c r="D34" s="21"/>
      <c r="E34" s="18"/>
      <c r="F34" s="20"/>
      <c r="G34" s="18"/>
      <c r="H34" s="18"/>
    </row>
    <row r="35" spans="1:8" x14ac:dyDescent="0.25">
      <c r="A35" s="18"/>
      <c r="B35" s="21" t="s">
        <v>16</v>
      </c>
      <c r="C35" s="23" t="s">
        <v>17</v>
      </c>
      <c r="D35" s="21"/>
      <c r="E35" s="18"/>
      <c r="F35" s="20"/>
      <c r="G35" s="18"/>
      <c r="H35" s="18"/>
    </row>
    <row r="36" spans="1:8" x14ac:dyDescent="0.25">
      <c r="A36" s="18"/>
      <c r="B36" s="21" t="s">
        <v>18</v>
      </c>
      <c r="C36" s="23" t="s">
        <v>19</v>
      </c>
      <c r="D36" s="20"/>
      <c r="E36" s="18"/>
      <c r="F36" s="20"/>
      <c r="G36" s="18"/>
      <c r="H36" s="18"/>
    </row>
    <row r="37" spans="1:8" x14ac:dyDescent="0.25">
      <c r="C37" s="20"/>
      <c r="D37" s="20"/>
      <c r="E37" s="20"/>
      <c r="F37" s="20"/>
    </row>
    <row r="38" spans="1:8" x14ac:dyDescent="0.25">
      <c r="B38" s="6" t="s">
        <v>20</v>
      </c>
      <c r="C38" s="20"/>
      <c r="D38" s="20"/>
      <c r="E38" s="20"/>
      <c r="F38" s="20"/>
    </row>
    <row r="39" spans="1:8" x14ac:dyDescent="0.25">
      <c r="B39" s="20" t="s">
        <v>337</v>
      </c>
      <c r="C39" s="20"/>
      <c r="D39" s="20"/>
      <c r="E39" s="20"/>
      <c r="F39" s="20"/>
    </row>
    <row r="40" spans="1:8" x14ac:dyDescent="0.25">
      <c r="B40" s="20"/>
      <c r="C40" s="20"/>
      <c r="D40" s="20"/>
      <c r="E40" s="20"/>
      <c r="F40" s="20"/>
    </row>
  </sheetData>
  <mergeCells count="1">
    <mergeCell ref="B3:G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zoomScale="80" zoomScaleNormal="80" workbookViewId="0">
      <selection activeCell="G29" sqref="G29"/>
    </sheetView>
  </sheetViews>
  <sheetFormatPr defaultRowHeight="15" x14ac:dyDescent="0.25"/>
  <cols>
    <col min="1" max="1" width="16.42578125" customWidth="1"/>
    <col min="2" max="2" width="28.85546875" customWidth="1"/>
    <col min="3" max="3" width="12.42578125" customWidth="1"/>
    <col min="4" max="4" width="14.140625" customWidth="1"/>
    <col min="5" max="5" width="11.140625" customWidth="1"/>
    <col min="6" max="6" width="12.7109375" bestFit="1" customWidth="1"/>
  </cols>
  <sheetData>
    <row r="1" spans="1:8" ht="26.25" x14ac:dyDescent="0.4">
      <c r="A1" s="1" t="s">
        <v>0</v>
      </c>
    </row>
    <row r="2" spans="1:8" ht="26.25" x14ac:dyDescent="0.4">
      <c r="A2" s="1" t="s">
        <v>48</v>
      </c>
    </row>
    <row r="3" spans="1:8" ht="361.5" customHeight="1" x14ac:dyDescent="0.25">
      <c r="A3" s="2"/>
      <c r="B3" s="142" t="s">
        <v>386</v>
      </c>
      <c r="C3" s="142"/>
      <c r="D3" s="142"/>
      <c r="E3" s="142"/>
      <c r="F3" s="142"/>
      <c r="G3" s="142"/>
      <c r="H3" s="142"/>
    </row>
    <row r="4" spans="1:8" s="32" customForma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s="2" customFormat="1" ht="30" x14ac:dyDescent="0.25">
      <c r="B11" s="4"/>
      <c r="C11" s="78" t="s">
        <v>251</v>
      </c>
      <c r="D11" s="78" t="s">
        <v>252</v>
      </c>
      <c r="E11" s="78" t="s">
        <v>69</v>
      </c>
      <c r="F11" s="2" t="s">
        <v>344</v>
      </c>
    </row>
    <row r="12" spans="1:8" x14ac:dyDescent="0.25">
      <c r="B12" s="33" t="s">
        <v>57</v>
      </c>
      <c r="C12" s="41">
        <v>20040000</v>
      </c>
      <c r="D12" s="41">
        <v>5980000</v>
      </c>
      <c r="E12" s="41">
        <v>4730000</v>
      </c>
      <c r="F12" s="15">
        <f>SUM(C12:E12)</f>
        <v>30750000</v>
      </c>
    </row>
    <row r="13" spans="1:8" x14ac:dyDescent="0.25">
      <c r="A13" s="12" t="s">
        <v>6</v>
      </c>
      <c r="B13" s="33" t="s">
        <v>253</v>
      </c>
      <c r="C13" s="41">
        <v>1700000</v>
      </c>
      <c r="D13" s="41">
        <v>592000</v>
      </c>
      <c r="E13" s="41">
        <v>402000</v>
      </c>
      <c r="F13" s="15">
        <f t="shared" ref="F13:F14" si="0">SUM(C13:E13)</f>
        <v>2694000</v>
      </c>
    </row>
    <row r="14" spans="1:8" x14ac:dyDescent="0.25">
      <c r="A14" s="13"/>
      <c r="B14" s="33" t="s">
        <v>62</v>
      </c>
      <c r="C14" s="41">
        <v>8340000</v>
      </c>
      <c r="D14" s="41">
        <v>8760000</v>
      </c>
      <c r="E14" s="41">
        <v>3570000</v>
      </c>
      <c r="F14" s="15">
        <f t="shared" si="0"/>
        <v>20670000</v>
      </c>
    </row>
    <row r="15" spans="1:8" x14ac:dyDescent="0.25">
      <c r="A15" s="13"/>
      <c r="B15" s="33" t="s">
        <v>257</v>
      </c>
      <c r="C15" s="71">
        <f>D14</f>
        <v>8760000</v>
      </c>
      <c r="D15" t="s">
        <v>6</v>
      </c>
      <c r="F15" s="33" t="s">
        <v>258</v>
      </c>
    </row>
    <row r="16" spans="1:8" x14ac:dyDescent="0.25">
      <c r="A16" s="13"/>
      <c r="E16" s="27"/>
      <c r="H16" s="14"/>
    </row>
    <row r="17" spans="1:5" x14ac:dyDescent="0.25">
      <c r="A17" s="13"/>
      <c r="B17" s="5" t="s">
        <v>7</v>
      </c>
    </row>
    <row r="18" spans="1:5" x14ac:dyDescent="0.25">
      <c r="A18" s="13"/>
      <c r="B18" s="5"/>
    </row>
    <row r="19" spans="1:5" ht="30" x14ac:dyDescent="0.25">
      <c r="A19" s="13" t="s">
        <v>6</v>
      </c>
      <c r="B19" s="5" t="s">
        <v>60</v>
      </c>
      <c r="C19" s="2" t="s">
        <v>251</v>
      </c>
      <c r="D19" s="2" t="s">
        <v>252</v>
      </c>
      <c r="E19" s="2" t="s">
        <v>69</v>
      </c>
    </row>
    <row r="20" spans="1:5" x14ac:dyDescent="0.25">
      <c r="A20" s="13"/>
      <c r="B20" s="33" t="s">
        <v>128</v>
      </c>
      <c r="C20" s="44">
        <f>C13/C12</f>
        <v>8.4830339321357279E-2</v>
      </c>
      <c r="D20" s="44">
        <f t="shared" ref="D20:E20" si="1">D13/D12</f>
        <v>9.8996655518394649E-2</v>
      </c>
      <c r="E20" s="44">
        <f t="shared" si="1"/>
        <v>8.4989429175475681E-2</v>
      </c>
    </row>
    <row r="21" spans="1:5" x14ac:dyDescent="0.25">
      <c r="A21" s="13"/>
      <c r="B21" t="s">
        <v>6</v>
      </c>
      <c r="C21" s="16" t="s">
        <v>6</v>
      </c>
    </row>
    <row r="22" spans="1:5" s="33" customFormat="1" x14ac:dyDescent="0.25">
      <c r="A22" s="13"/>
      <c r="B22" s="5" t="s">
        <v>61</v>
      </c>
      <c r="C22" s="26"/>
    </row>
    <row r="23" spans="1:5" s="33" customFormat="1" x14ac:dyDescent="0.25">
      <c r="A23" s="13"/>
      <c r="B23" s="27" t="s">
        <v>254</v>
      </c>
      <c r="C23" s="16" t="s">
        <v>6</v>
      </c>
    </row>
    <row r="24" spans="1:5" s="33" customFormat="1" x14ac:dyDescent="0.25">
      <c r="A24" s="13"/>
      <c r="B24" s="5"/>
      <c r="C24" s="26"/>
    </row>
    <row r="25" spans="1:5" s="33" customFormat="1" ht="30" x14ac:dyDescent="0.25">
      <c r="A25" s="13"/>
      <c r="B25" s="5" t="s">
        <v>66</v>
      </c>
      <c r="C25" s="2" t="s">
        <v>251</v>
      </c>
      <c r="D25" s="2" t="s">
        <v>252</v>
      </c>
      <c r="E25" s="2" t="s">
        <v>69</v>
      </c>
    </row>
    <row r="26" spans="1:5" s="33" customFormat="1" x14ac:dyDescent="0.25">
      <c r="A26" s="13"/>
      <c r="B26" s="27" t="s">
        <v>91</v>
      </c>
      <c r="C26" s="44">
        <f>C13/C14</f>
        <v>0.2038369304556355</v>
      </c>
      <c r="D26" s="44">
        <f t="shared" ref="D26:E26" si="2">D13/D14</f>
        <v>6.7579908675799091E-2</v>
      </c>
      <c r="E26" s="44">
        <f t="shared" si="2"/>
        <v>0.11260504201680673</v>
      </c>
    </row>
    <row r="27" spans="1:5" s="33" customFormat="1" x14ac:dyDescent="0.25">
      <c r="A27" s="13"/>
      <c r="B27" s="5"/>
      <c r="C27" s="26"/>
    </row>
    <row r="28" spans="1:5" s="33" customFormat="1" x14ac:dyDescent="0.25">
      <c r="A28" s="13"/>
      <c r="B28" s="5" t="s">
        <v>67</v>
      </c>
      <c r="C28" s="26"/>
    </row>
    <row r="29" spans="1:5" s="33" customFormat="1" x14ac:dyDescent="0.25">
      <c r="A29" s="13"/>
      <c r="B29" s="27" t="s">
        <v>255</v>
      </c>
      <c r="C29" s="26"/>
    </row>
    <row r="30" spans="1:5" s="33" customFormat="1" x14ac:dyDescent="0.25">
      <c r="A30" s="13"/>
      <c r="B30" s="5"/>
      <c r="C30" s="26"/>
    </row>
    <row r="31" spans="1:5" s="33" customFormat="1" x14ac:dyDescent="0.25">
      <c r="A31" s="13"/>
      <c r="B31" s="27" t="s">
        <v>260</v>
      </c>
      <c r="C31" s="44">
        <f>SUM(C13:E13)/SUM(C14:E14)</f>
        <v>0.13033381712626996</v>
      </c>
    </row>
    <row r="32" spans="1:5" s="33" customFormat="1" x14ac:dyDescent="0.25">
      <c r="A32" s="13"/>
      <c r="B32" s="5"/>
      <c r="C32" s="26"/>
    </row>
    <row r="33" spans="1:8" x14ac:dyDescent="0.25">
      <c r="B33" s="5" t="s">
        <v>256</v>
      </c>
    </row>
    <row r="34" spans="1:8" s="33" customFormat="1" ht="45" x14ac:dyDescent="0.25">
      <c r="B34" s="5"/>
      <c r="C34" s="2" t="s">
        <v>251</v>
      </c>
      <c r="D34" s="2" t="s">
        <v>345</v>
      </c>
      <c r="E34" s="2" t="s">
        <v>69</v>
      </c>
      <c r="F34" s="2" t="s">
        <v>344</v>
      </c>
    </row>
    <row r="35" spans="1:8" s="33" customFormat="1" x14ac:dyDescent="0.25">
      <c r="B35" s="27" t="s">
        <v>62</v>
      </c>
      <c r="C35" s="15">
        <f>C14</f>
        <v>8340000</v>
      </c>
      <c r="D35" s="15">
        <f>D14</f>
        <v>8760000</v>
      </c>
      <c r="E35" s="15">
        <f>E14</f>
        <v>3570000</v>
      </c>
      <c r="F35" s="15">
        <f>SUM(C35:E35)</f>
        <v>20670000</v>
      </c>
    </row>
    <row r="36" spans="1:8" s="33" customFormat="1" x14ac:dyDescent="0.25">
      <c r="B36" s="27" t="s">
        <v>91</v>
      </c>
      <c r="C36" s="69">
        <f>C13/C14</f>
        <v>0.2038369304556355</v>
      </c>
      <c r="D36" s="69">
        <f>C36</f>
        <v>0.2038369304556355</v>
      </c>
      <c r="E36" s="69">
        <f t="shared" ref="E36" si="3">E13/E14</f>
        <v>0.11260504201680673</v>
      </c>
    </row>
    <row r="37" spans="1:8" s="33" customFormat="1" x14ac:dyDescent="0.25">
      <c r="B37" s="27" t="s">
        <v>59</v>
      </c>
      <c r="C37" s="48">
        <f>C35*C36</f>
        <v>1700000</v>
      </c>
      <c r="D37" s="48">
        <f t="shared" ref="D37:E37" si="4">D35*D36</f>
        <v>1785611.5107913669</v>
      </c>
      <c r="E37" s="48">
        <f t="shared" si="4"/>
        <v>402000</v>
      </c>
      <c r="F37" s="48">
        <f>SUM(C37:E37)</f>
        <v>3887611.5107913669</v>
      </c>
    </row>
    <row r="38" spans="1:8" s="33" customFormat="1" x14ac:dyDescent="0.25">
      <c r="B38" s="27"/>
    </row>
    <row r="39" spans="1:8" s="33" customFormat="1" x14ac:dyDescent="0.25">
      <c r="B39" s="27" t="s">
        <v>259</v>
      </c>
      <c r="C39" s="44">
        <f>SUM(C37:E37)/SUM(C35:E35)</f>
        <v>0.18807989892556201</v>
      </c>
    </row>
    <row r="40" spans="1:8" x14ac:dyDescent="0.25">
      <c r="A40" s="13"/>
      <c r="B40" t="s">
        <v>6</v>
      </c>
      <c r="C40" s="28" t="s">
        <v>21</v>
      </c>
      <c r="E40" t="s">
        <v>6</v>
      </c>
    </row>
    <row r="41" spans="1:8" x14ac:dyDescent="0.25">
      <c r="A41" s="13"/>
    </row>
    <row r="42" spans="1:8" x14ac:dyDescent="0.25">
      <c r="A42" s="13"/>
      <c r="B42" s="17" t="s">
        <v>8</v>
      </c>
    </row>
    <row r="43" spans="1:8" x14ac:dyDescent="0.25">
      <c r="A43" s="18"/>
      <c r="B43" s="19"/>
      <c r="C43" s="20"/>
      <c r="D43" s="20"/>
      <c r="E43" s="20"/>
      <c r="F43" s="20"/>
      <c r="G43" s="18"/>
      <c r="H43" s="18"/>
    </row>
    <row r="44" spans="1:8" x14ac:dyDescent="0.25">
      <c r="A44" s="18"/>
      <c r="B44" s="21" t="s">
        <v>9</v>
      </c>
      <c r="C44" s="21"/>
      <c r="D44" s="21"/>
      <c r="E44" s="18"/>
      <c r="F44" s="20"/>
      <c r="G44" s="18"/>
      <c r="H44" s="18"/>
    </row>
    <row r="45" spans="1:8" ht="31.5" customHeight="1" x14ac:dyDescent="0.25">
      <c r="A45" s="18"/>
      <c r="B45" s="22" t="s">
        <v>10</v>
      </c>
      <c r="C45" s="23" t="s">
        <v>11</v>
      </c>
      <c r="D45" s="21"/>
      <c r="E45" s="18"/>
      <c r="F45" s="20"/>
      <c r="G45" s="18"/>
      <c r="H45" s="18"/>
    </row>
    <row r="46" spans="1:8" ht="31.5" customHeight="1" x14ac:dyDescent="0.25">
      <c r="A46" s="18"/>
      <c r="B46" s="22" t="s">
        <v>12</v>
      </c>
      <c r="C46" s="24" t="s">
        <v>13</v>
      </c>
      <c r="D46" s="21" t="s">
        <v>14</v>
      </c>
      <c r="E46" s="18"/>
      <c r="F46" s="20"/>
      <c r="G46" s="18"/>
      <c r="H46" s="18"/>
    </row>
    <row r="47" spans="1:8" x14ac:dyDescent="0.25">
      <c r="A47" s="18"/>
      <c r="B47" s="21" t="s">
        <v>15</v>
      </c>
      <c r="C47" s="23" t="s">
        <v>11</v>
      </c>
      <c r="D47" s="21"/>
      <c r="E47" s="18"/>
      <c r="F47" s="20"/>
      <c r="G47" s="18"/>
      <c r="H47" s="18"/>
    </row>
    <row r="48" spans="1:8" x14ac:dyDescent="0.25">
      <c r="A48" s="18"/>
      <c r="B48" s="21" t="s">
        <v>16</v>
      </c>
      <c r="C48" s="23" t="s">
        <v>17</v>
      </c>
      <c r="D48" s="21"/>
      <c r="E48" s="18"/>
      <c r="F48" s="20"/>
      <c r="G48" s="18"/>
      <c r="H48" s="18"/>
    </row>
    <row r="49" spans="1:8" x14ac:dyDescent="0.25">
      <c r="A49" s="18"/>
      <c r="B49" s="21" t="s">
        <v>18</v>
      </c>
      <c r="C49" s="23" t="s">
        <v>19</v>
      </c>
      <c r="D49" s="20"/>
      <c r="E49" s="18"/>
      <c r="F49" s="20"/>
      <c r="G49" s="18"/>
      <c r="H49" s="18"/>
    </row>
    <row r="50" spans="1:8" x14ac:dyDescent="0.25">
      <c r="C50" s="20"/>
      <c r="D50" s="20"/>
      <c r="E50" s="20"/>
      <c r="F50" s="20"/>
    </row>
    <row r="51" spans="1:8" x14ac:dyDescent="0.25">
      <c r="B51" s="6" t="s">
        <v>20</v>
      </c>
      <c r="C51" s="20"/>
      <c r="D51" s="20"/>
      <c r="E51" s="20"/>
      <c r="F51" s="20"/>
    </row>
    <row r="52" spans="1:8" x14ac:dyDescent="0.25">
      <c r="B52" s="20"/>
      <c r="C52" s="20"/>
      <c r="D52" s="20"/>
      <c r="E52" s="20"/>
      <c r="F52" s="20"/>
    </row>
    <row r="53" spans="1:8" x14ac:dyDescent="0.25">
      <c r="B53" s="20"/>
      <c r="C53" s="20"/>
      <c r="D53" s="20"/>
      <c r="E53" s="20"/>
      <c r="F53" s="20"/>
    </row>
  </sheetData>
  <mergeCells count="1">
    <mergeCell ref="B3:H3"/>
  </mergeCells>
  <pageMargins left="0.7" right="0.7" top="0.75" bottom="0.75" header="0.3" footer="0.3"/>
  <pageSetup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workbookViewId="0">
      <selection activeCell="C16" sqref="C16"/>
    </sheetView>
  </sheetViews>
  <sheetFormatPr defaultRowHeight="15" x14ac:dyDescent="0.25"/>
  <cols>
    <col min="1" max="1" width="17.7109375" customWidth="1"/>
    <col min="2" max="2" width="38.140625" style="31" customWidth="1"/>
    <col min="3" max="3" width="18.85546875" style="31" customWidth="1"/>
    <col min="4" max="4" width="18.28515625" style="31" customWidth="1"/>
    <col min="5" max="5" width="14.7109375" style="31" customWidth="1"/>
    <col min="6" max="6" width="9.140625" style="31"/>
    <col min="7" max="7" width="12.7109375" style="31" customWidth="1"/>
    <col min="8" max="9" width="9.140625" style="31"/>
    <col min="10" max="10" width="12.7109375" style="31" customWidth="1"/>
    <col min="11" max="11" width="9.140625" style="31"/>
  </cols>
  <sheetData>
    <row r="1" spans="1:8" ht="26.25" x14ac:dyDescent="0.4">
      <c r="A1" s="1" t="s">
        <v>0</v>
      </c>
    </row>
    <row r="2" spans="1:8" ht="26.25" x14ac:dyDescent="0.4">
      <c r="A2" s="1" t="s">
        <v>49</v>
      </c>
    </row>
    <row r="3" spans="1:8" ht="348" customHeight="1" x14ac:dyDescent="0.25">
      <c r="A3" s="5"/>
      <c r="B3" s="140" t="s">
        <v>364</v>
      </c>
      <c r="C3" s="140"/>
      <c r="D3" s="140"/>
      <c r="E3" s="140"/>
      <c r="F3" s="6"/>
      <c r="G3" s="6"/>
      <c r="H3" s="6"/>
    </row>
    <row r="4" spans="1:8" s="32" customFormat="1" x14ac:dyDescent="0.25">
      <c r="A4" s="7"/>
      <c r="B4" s="35"/>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s="31" t="s">
        <v>6</v>
      </c>
    </row>
    <row r="11" spans="1:8" s="2" customFormat="1" ht="30" x14ac:dyDescent="0.25">
      <c r="B11" s="4"/>
      <c r="C11" s="119" t="s">
        <v>70</v>
      </c>
      <c r="D11" s="119" t="s">
        <v>261</v>
      </c>
      <c r="E11" s="119" t="s">
        <v>262</v>
      </c>
    </row>
    <row r="12" spans="1:8" x14ac:dyDescent="0.25">
      <c r="B12" s="33" t="s">
        <v>57</v>
      </c>
      <c r="C12" s="41">
        <v>40200000</v>
      </c>
      <c r="D12" s="41">
        <v>60080000</v>
      </c>
      <c r="E12" s="41">
        <v>100680000</v>
      </c>
    </row>
    <row r="13" spans="1:8" x14ac:dyDescent="0.25">
      <c r="A13" s="12" t="s">
        <v>6</v>
      </c>
      <c r="B13" s="33" t="s">
        <v>253</v>
      </c>
      <c r="C13" s="41">
        <v>2086000</v>
      </c>
      <c r="D13" s="41">
        <v>2880000</v>
      </c>
      <c r="E13" s="41">
        <v>8150000</v>
      </c>
    </row>
    <row r="14" spans="1:8" x14ac:dyDescent="0.25">
      <c r="A14" s="13"/>
      <c r="B14" s="33" t="s">
        <v>62</v>
      </c>
      <c r="C14" s="82">
        <v>5820000</v>
      </c>
      <c r="D14" s="41">
        <v>25790000</v>
      </c>
      <c r="E14" s="41">
        <v>60630000</v>
      </c>
    </row>
    <row r="15" spans="1:8" x14ac:dyDescent="0.25">
      <c r="A15" s="13"/>
      <c r="B15" s="33" t="s">
        <v>170</v>
      </c>
      <c r="C15" s="82">
        <v>4090000</v>
      </c>
      <c r="D15" s="41">
        <v>10170000</v>
      </c>
      <c r="E15" s="41">
        <v>50950000</v>
      </c>
    </row>
    <row r="16" spans="1:8" x14ac:dyDescent="0.25">
      <c r="A16" s="13"/>
    </row>
    <row r="17" spans="1:8" x14ac:dyDescent="0.25">
      <c r="A17" s="13"/>
      <c r="H17" s="14"/>
    </row>
    <row r="18" spans="1:8" x14ac:dyDescent="0.25">
      <c r="A18" s="13"/>
      <c r="B18" s="5" t="s">
        <v>7</v>
      </c>
    </row>
    <row r="19" spans="1:8" x14ac:dyDescent="0.25">
      <c r="A19" s="13"/>
      <c r="B19" s="5"/>
    </row>
    <row r="20" spans="1:8" ht="30" x14ac:dyDescent="0.25">
      <c r="A20" s="13" t="s">
        <v>6</v>
      </c>
      <c r="B20" s="5" t="s">
        <v>60</v>
      </c>
      <c r="C20" s="119" t="s">
        <v>70</v>
      </c>
      <c r="D20" s="119" t="s">
        <v>261</v>
      </c>
      <c r="E20" s="119" t="s">
        <v>262</v>
      </c>
    </row>
    <row r="21" spans="1:8" x14ac:dyDescent="0.25">
      <c r="A21" s="13"/>
      <c r="B21" s="33" t="s">
        <v>128</v>
      </c>
      <c r="C21" s="44">
        <f>C13/C12</f>
        <v>5.1890547263681593E-2</v>
      </c>
      <c r="D21" s="44">
        <f t="shared" ref="D21:E21" si="0">D13/D12</f>
        <v>4.7936085219707054E-2</v>
      </c>
      <c r="E21" s="44">
        <f t="shared" si="0"/>
        <v>8.0949543106873259E-2</v>
      </c>
    </row>
    <row r="22" spans="1:8" x14ac:dyDescent="0.25">
      <c r="A22" s="13"/>
      <c r="B22" s="31" t="s">
        <v>6</v>
      </c>
      <c r="C22" s="16" t="s">
        <v>6</v>
      </c>
    </row>
    <row r="23" spans="1:8" x14ac:dyDescent="0.25">
      <c r="A23" s="13"/>
      <c r="B23" s="5" t="s">
        <v>263</v>
      </c>
      <c r="C23" s="26" t="s">
        <v>6</v>
      </c>
    </row>
    <row r="24" spans="1:8" x14ac:dyDescent="0.25">
      <c r="A24" s="13"/>
      <c r="B24" s="31" t="s">
        <v>6</v>
      </c>
      <c r="C24" s="28" t="s">
        <v>21</v>
      </c>
      <c r="E24" s="31" t="s">
        <v>6</v>
      </c>
    </row>
    <row r="25" spans="1:8" s="33" customFormat="1" ht="30" x14ac:dyDescent="0.25">
      <c r="A25" s="13"/>
      <c r="B25" s="5" t="s">
        <v>264</v>
      </c>
      <c r="C25" s="119" t="s">
        <v>70</v>
      </c>
      <c r="D25" s="119" t="s">
        <v>261</v>
      </c>
      <c r="E25" s="119" t="s">
        <v>262</v>
      </c>
    </row>
    <row r="26" spans="1:8" s="33" customFormat="1" x14ac:dyDescent="0.25">
      <c r="A26" s="13"/>
      <c r="B26" s="33" t="s">
        <v>91</v>
      </c>
      <c r="C26" s="44">
        <f>C13/C14</f>
        <v>0.3584192439862543</v>
      </c>
      <c r="D26" s="44">
        <f t="shared" ref="D26:E26" si="1">D13/D14</f>
        <v>0.11167119038386972</v>
      </c>
      <c r="E26" s="44">
        <f t="shared" si="1"/>
        <v>0.13442190334817747</v>
      </c>
    </row>
    <row r="27" spans="1:8" s="33" customFormat="1" x14ac:dyDescent="0.25">
      <c r="A27" s="13"/>
      <c r="C27" s="28"/>
    </row>
    <row r="28" spans="1:8" x14ac:dyDescent="0.25">
      <c r="A28" s="13"/>
      <c r="B28" s="5" t="s">
        <v>265</v>
      </c>
    </row>
    <row r="29" spans="1:8" s="33" customFormat="1" x14ac:dyDescent="0.25">
      <c r="A29" s="13"/>
      <c r="B29" s="5"/>
    </row>
    <row r="30" spans="1:8" s="33" customFormat="1" ht="30" x14ac:dyDescent="0.25">
      <c r="A30" s="13"/>
      <c r="B30" s="5" t="s">
        <v>71</v>
      </c>
      <c r="C30" s="119" t="s">
        <v>70</v>
      </c>
      <c r="D30" s="119" t="s">
        <v>261</v>
      </c>
      <c r="E30" s="119" t="s">
        <v>262</v>
      </c>
    </row>
    <row r="31" spans="1:8" s="33" customFormat="1" x14ac:dyDescent="0.25">
      <c r="A31" s="13"/>
      <c r="B31" s="27" t="s">
        <v>87</v>
      </c>
      <c r="C31" s="72">
        <f>C12/C14</f>
        <v>6.9072164948453612</v>
      </c>
      <c r="D31" s="72">
        <f t="shared" ref="D31:E31" si="2">D12/D14</f>
        <v>2.3295851105079488</v>
      </c>
      <c r="E31" s="72">
        <f t="shared" si="2"/>
        <v>1.66056407718951</v>
      </c>
      <c r="F31" s="68" t="s">
        <v>88</v>
      </c>
    </row>
    <row r="32" spans="1:8" s="33" customFormat="1" x14ac:dyDescent="0.25">
      <c r="A32" s="13"/>
      <c r="B32" s="5"/>
    </row>
    <row r="33" spans="1:8" s="33" customFormat="1" x14ac:dyDescent="0.25">
      <c r="A33" s="13"/>
      <c r="B33" s="5" t="s">
        <v>347</v>
      </c>
    </row>
    <row r="34" spans="1:8" s="33" customFormat="1" x14ac:dyDescent="0.25">
      <c r="A34" s="13"/>
      <c r="B34" s="5"/>
    </row>
    <row r="35" spans="1:8" s="33" customFormat="1" ht="30" x14ac:dyDescent="0.25">
      <c r="A35" s="13"/>
      <c r="B35" s="5" t="s">
        <v>72</v>
      </c>
      <c r="C35" s="119" t="s">
        <v>70</v>
      </c>
      <c r="D35" s="119" t="s">
        <v>261</v>
      </c>
      <c r="E35" s="119" t="s">
        <v>262</v>
      </c>
    </row>
    <row r="36" spans="1:8" s="33" customFormat="1" x14ac:dyDescent="0.25">
      <c r="A36" s="13" t="s">
        <v>6</v>
      </c>
      <c r="B36" s="27" t="s">
        <v>173</v>
      </c>
      <c r="C36" s="44">
        <f>C13/C15</f>
        <v>0.51002444987775064</v>
      </c>
      <c r="D36" s="44">
        <f t="shared" ref="D36:E36" si="3">D13/D15</f>
        <v>0.2831858407079646</v>
      </c>
      <c r="E36" s="44">
        <f t="shared" si="3"/>
        <v>0.15996074582924436</v>
      </c>
    </row>
    <row r="37" spans="1:8" s="33" customFormat="1" x14ac:dyDescent="0.25">
      <c r="A37" s="13"/>
      <c r="B37" s="5"/>
    </row>
    <row r="38" spans="1:8" s="33" customFormat="1" x14ac:dyDescent="0.25">
      <c r="A38" s="13"/>
      <c r="B38" s="5" t="s">
        <v>348</v>
      </c>
    </row>
    <row r="39" spans="1:8" s="33" customFormat="1" x14ac:dyDescent="0.25">
      <c r="A39" s="13"/>
      <c r="B39" s="5"/>
    </row>
    <row r="40" spans="1:8" s="33" customFormat="1" ht="30" x14ac:dyDescent="0.25">
      <c r="A40" s="13"/>
      <c r="B40" s="5" t="s">
        <v>73</v>
      </c>
      <c r="C40" s="119" t="s">
        <v>261</v>
      </c>
      <c r="D40" s="119" t="s">
        <v>261</v>
      </c>
      <c r="E40" s="119" t="s">
        <v>261</v>
      </c>
    </row>
    <row r="41" spans="1:8" s="33" customFormat="1" x14ac:dyDescent="0.25">
      <c r="A41" s="13"/>
      <c r="B41" s="116" t="s">
        <v>346</v>
      </c>
      <c r="C41" s="44">
        <f>(C14-C15)/C14</f>
        <v>0.29725085910652921</v>
      </c>
      <c r="D41" s="44">
        <f t="shared" ref="D41:E41" si="4">(D14-D15)/D14</f>
        <v>0.60566110895696001</v>
      </c>
      <c r="E41" s="44">
        <f t="shared" si="4"/>
        <v>0.15965693551047336</v>
      </c>
    </row>
    <row r="42" spans="1:8" s="33" customFormat="1" x14ac:dyDescent="0.25">
      <c r="A42" s="13"/>
      <c r="B42" s="5"/>
    </row>
    <row r="43" spans="1:8" s="33" customFormat="1" x14ac:dyDescent="0.25">
      <c r="A43" s="13"/>
      <c r="B43" s="5" t="s">
        <v>349</v>
      </c>
    </row>
    <row r="44" spans="1:8" s="33" customFormat="1" x14ac:dyDescent="0.25">
      <c r="A44" s="13"/>
      <c r="B44" s="5"/>
    </row>
    <row r="45" spans="1:8" x14ac:dyDescent="0.25">
      <c r="A45" s="13"/>
    </row>
    <row r="46" spans="1:8" x14ac:dyDescent="0.25">
      <c r="A46" s="13"/>
      <c r="B46" s="17" t="s">
        <v>8</v>
      </c>
    </row>
    <row r="47" spans="1:8" x14ac:dyDescent="0.25">
      <c r="A47" s="18"/>
      <c r="B47" s="19"/>
      <c r="C47" s="20"/>
      <c r="D47" s="20"/>
      <c r="E47" s="20"/>
      <c r="F47" s="20"/>
      <c r="G47" s="18"/>
      <c r="H47" s="18"/>
    </row>
    <row r="48" spans="1:8" x14ac:dyDescent="0.25">
      <c r="A48" s="18"/>
      <c r="B48" s="21" t="s">
        <v>9</v>
      </c>
      <c r="C48" s="21"/>
      <c r="D48" s="21"/>
      <c r="E48" s="18"/>
      <c r="F48" s="20"/>
      <c r="G48" s="18"/>
      <c r="H48" s="18"/>
    </row>
    <row r="49" spans="1:8" ht="31.5" customHeight="1" x14ac:dyDescent="0.25">
      <c r="A49" s="18"/>
      <c r="B49" s="22" t="s">
        <v>10</v>
      </c>
      <c r="C49" s="23" t="s">
        <v>11</v>
      </c>
      <c r="D49" s="21"/>
      <c r="E49" s="18"/>
      <c r="F49" s="20"/>
      <c r="G49" s="18"/>
      <c r="H49" s="18"/>
    </row>
    <row r="50" spans="1:8" ht="31.5" customHeight="1" x14ac:dyDescent="0.25">
      <c r="A50" s="18"/>
      <c r="B50" s="22" t="s">
        <v>12</v>
      </c>
      <c r="C50" s="24" t="s">
        <v>13</v>
      </c>
      <c r="D50" s="21" t="s">
        <v>14</v>
      </c>
      <c r="E50" s="18"/>
      <c r="F50" s="20"/>
      <c r="G50" s="18"/>
      <c r="H50" s="18"/>
    </row>
    <row r="51" spans="1:8" x14ac:dyDescent="0.25">
      <c r="A51" s="18"/>
      <c r="B51" s="21" t="s">
        <v>15</v>
      </c>
      <c r="C51" s="23" t="s">
        <v>11</v>
      </c>
      <c r="D51" s="21"/>
      <c r="E51" s="18"/>
      <c r="F51" s="20"/>
      <c r="G51" s="18"/>
      <c r="H51" s="18"/>
    </row>
    <row r="52" spans="1:8" x14ac:dyDescent="0.25">
      <c r="A52" s="18"/>
      <c r="B52" s="21" t="s">
        <v>16</v>
      </c>
      <c r="C52" s="23" t="s">
        <v>17</v>
      </c>
      <c r="D52" s="21"/>
      <c r="E52" s="18"/>
      <c r="F52" s="20"/>
      <c r="G52" s="18"/>
      <c r="H52" s="18"/>
    </row>
    <row r="53" spans="1:8" x14ac:dyDescent="0.25">
      <c r="A53" s="18"/>
      <c r="B53" s="21" t="s">
        <v>18</v>
      </c>
      <c r="C53" s="23" t="s">
        <v>19</v>
      </c>
      <c r="D53" s="20"/>
      <c r="E53" s="18"/>
      <c r="F53" s="20"/>
      <c r="G53" s="18"/>
      <c r="H53" s="18"/>
    </row>
    <row r="54" spans="1:8" x14ac:dyDescent="0.25">
      <c r="C54" s="20"/>
      <c r="D54" s="20"/>
      <c r="E54" s="20"/>
      <c r="F54" s="20"/>
    </row>
    <row r="55" spans="1:8" x14ac:dyDescent="0.25">
      <c r="B55" s="6" t="s">
        <v>20</v>
      </c>
      <c r="C55" s="20"/>
      <c r="D55" s="20"/>
      <c r="E55" s="20"/>
      <c r="F55" s="20"/>
    </row>
    <row r="56" spans="1:8" x14ac:dyDescent="0.25">
      <c r="B56" s="20"/>
      <c r="C56" s="20"/>
      <c r="D56" s="20"/>
      <c r="E56" s="20"/>
      <c r="F56" s="20"/>
    </row>
    <row r="57" spans="1:8" x14ac:dyDescent="0.25">
      <c r="B57" s="20"/>
      <c r="C57" s="20"/>
      <c r="D57" s="20"/>
      <c r="E57" s="20"/>
      <c r="F57" s="20"/>
    </row>
  </sheetData>
  <mergeCells count="1">
    <mergeCell ref="B3:E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zoomScale="90" zoomScaleNormal="90" workbookViewId="0">
      <selection activeCell="C35" sqref="C35"/>
    </sheetView>
  </sheetViews>
  <sheetFormatPr defaultRowHeight="15" x14ac:dyDescent="0.25"/>
  <cols>
    <col min="1" max="1" width="17.28515625" customWidth="1"/>
    <col min="2" max="2" width="32.5703125" customWidth="1"/>
    <col min="3" max="3" width="21.28515625" customWidth="1"/>
    <col min="4" max="4" width="7.42578125" customWidth="1"/>
    <col min="5" max="5" width="21.85546875" customWidth="1"/>
  </cols>
  <sheetData>
    <row r="1" spans="1:8" ht="26.25" x14ac:dyDescent="0.4">
      <c r="A1" s="1" t="s">
        <v>0</v>
      </c>
    </row>
    <row r="2" spans="1:8" ht="26.25" x14ac:dyDescent="0.4">
      <c r="A2" s="1" t="s">
        <v>50</v>
      </c>
    </row>
    <row r="3" spans="1:8" s="31" customFormat="1" ht="409.5" customHeight="1" x14ac:dyDescent="0.25">
      <c r="A3" s="2"/>
      <c r="B3" s="143" t="s">
        <v>387</v>
      </c>
      <c r="C3" s="143"/>
      <c r="D3" s="143"/>
      <c r="E3" s="143"/>
      <c r="F3" s="143"/>
      <c r="G3" s="143"/>
      <c r="H3" s="2"/>
    </row>
    <row r="4" spans="1:8" s="32" customForma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266</v>
      </c>
      <c r="C12" s="67"/>
    </row>
    <row r="13" spans="1:8" s="116" customFormat="1" x14ac:dyDescent="0.25">
      <c r="B13" s="116" t="s">
        <v>350</v>
      </c>
      <c r="C13" s="25">
        <v>30</v>
      </c>
      <c r="D13" s="116" t="s">
        <v>84</v>
      </c>
    </row>
    <row r="14" spans="1:8" x14ac:dyDescent="0.25">
      <c r="A14" s="12" t="s">
        <v>6</v>
      </c>
      <c r="B14" s="33" t="s">
        <v>57</v>
      </c>
      <c r="C14" s="41">
        <v>272800</v>
      </c>
    </row>
    <row r="15" spans="1:8" x14ac:dyDescent="0.25">
      <c r="A15" s="13"/>
      <c r="B15" s="33" t="s">
        <v>96</v>
      </c>
      <c r="C15" s="41">
        <v>123200</v>
      </c>
      <c r="D15" t="s">
        <v>6</v>
      </c>
    </row>
    <row r="16" spans="1:8" x14ac:dyDescent="0.25">
      <c r="A16" s="13"/>
      <c r="B16" s="33" t="s">
        <v>97</v>
      </c>
      <c r="C16" s="71">
        <f>C14-C15</f>
        <v>149600</v>
      </c>
      <c r="D16" t="s">
        <v>6</v>
      </c>
    </row>
    <row r="17" spans="1:4" x14ac:dyDescent="0.25">
      <c r="A17" s="13"/>
      <c r="B17" s="33" t="s">
        <v>267</v>
      </c>
      <c r="C17" s="41">
        <v>13640</v>
      </c>
    </row>
    <row r="18" spans="1:4" x14ac:dyDescent="0.25">
      <c r="A18" s="13"/>
      <c r="B18" s="33" t="s">
        <v>268</v>
      </c>
      <c r="C18" s="41">
        <v>15900</v>
      </c>
    </row>
    <row r="19" spans="1:4" s="33" customFormat="1" x14ac:dyDescent="0.25">
      <c r="A19" s="13"/>
      <c r="B19" s="33" t="s">
        <v>106</v>
      </c>
      <c r="C19" s="15">
        <f>C16-C17-C18</f>
        <v>120060</v>
      </c>
    </row>
    <row r="20" spans="1:4" s="33" customFormat="1" x14ac:dyDescent="0.25">
      <c r="A20" s="13"/>
      <c r="B20" s="33" t="s">
        <v>109</v>
      </c>
      <c r="C20" s="71">
        <f>C19*C13/100</f>
        <v>36018</v>
      </c>
    </row>
    <row r="21" spans="1:4" s="33" customFormat="1" x14ac:dyDescent="0.25">
      <c r="A21" s="13"/>
      <c r="B21" s="33" t="s">
        <v>234</v>
      </c>
      <c r="C21" s="15">
        <f>C19-C20</f>
        <v>84042</v>
      </c>
    </row>
    <row r="22" spans="1:4" s="33" customFormat="1" x14ac:dyDescent="0.25">
      <c r="A22" s="13"/>
      <c r="B22" s="33" t="s">
        <v>269</v>
      </c>
      <c r="C22" s="88">
        <v>17600</v>
      </c>
      <c r="D22" s="33" t="s">
        <v>270</v>
      </c>
    </row>
    <row r="23" spans="1:4" s="33" customFormat="1" x14ac:dyDescent="0.25">
      <c r="A23" s="13"/>
      <c r="B23" s="33" t="s">
        <v>279</v>
      </c>
      <c r="C23" s="40">
        <v>15.5</v>
      </c>
    </row>
    <row r="24" spans="1:4" s="33" customFormat="1" x14ac:dyDescent="0.25">
      <c r="A24" s="13"/>
    </row>
    <row r="25" spans="1:4" s="33" customFormat="1" x14ac:dyDescent="0.25">
      <c r="A25" s="13"/>
      <c r="B25" s="33" t="s">
        <v>78</v>
      </c>
    </row>
    <row r="26" spans="1:4" s="33" customFormat="1" x14ac:dyDescent="0.25">
      <c r="A26" s="13"/>
      <c r="B26" s="33" t="s">
        <v>271</v>
      </c>
      <c r="C26" s="25">
        <v>10</v>
      </c>
      <c r="D26" s="33" t="s">
        <v>84</v>
      </c>
    </row>
    <row r="27" spans="1:4" s="33" customFormat="1" x14ac:dyDescent="0.25">
      <c r="A27" s="13"/>
      <c r="B27" s="33" t="s">
        <v>277</v>
      </c>
      <c r="C27" s="40">
        <v>7</v>
      </c>
    </row>
    <row r="28" spans="1:4" s="33" customFormat="1" x14ac:dyDescent="0.25">
      <c r="A28" s="13"/>
      <c r="B28" s="33" t="s">
        <v>273</v>
      </c>
      <c r="C28" s="25">
        <v>5</v>
      </c>
      <c r="D28" s="33" t="s">
        <v>272</v>
      </c>
    </row>
    <row r="29" spans="1:4" s="33" customFormat="1" x14ac:dyDescent="0.25">
      <c r="A29" s="13"/>
      <c r="B29" s="33" t="s">
        <v>274</v>
      </c>
      <c r="C29" s="25">
        <v>30</v>
      </c>
      <c r="D29" s="33" t="s">
        <v>275</v>
      </c>
    </row>
    <row r="30" spans="1:4" s="33" customFormat="1" x14ac:dyDescent="0.25">
      <c r="A30" s="13"/>
      <c r="B30" s="33" t="s">
        <v>282</v>
      </c>
      <c r="C30" s="114">
        <f>C23*(1+(C26/100))</f>
        <v>17.05</v>
      </c>
    </row>
    <row r="31" spans="1:4" s="33" customFormat="1" x14ac:dyDescent="0.25">
      <c r="A31" s="13"/>
    </row>
    <row r="32" spans="1:4" s="33" customFormat="1" x14ac:dyDescent="0.25">
      <c r="A32" s="13"/>
      <c r="B32" s="33" t="s">
        <v>58</v>
      </c>
    </row>
    <row r="33" spans="1:5" s="33" customFormat="1" x14ac:dyDescent="0.25">
      <c r="A33" s="13"/>
      <c r="B33" s="33" t="s">
        <v>276</v>
      </c>
      <c r="C33" s="25">
        <v>-15</v>
      </c>
      <c r="D33" s="33" t="s">
        <v>84</v>
      </c>
    </row>
    <row r="34" spans="1:5" s="33" customFormat="1" x14ac:dyDescent="0.25">
      <c r="A34" s="13"/>
      <c r="B34" s="33" t="s">
        <v>277</v>
      </c>
      <c r="C34" s="52">
        <v>7.5</v>
      </c>
    </row>
    <row r="35" spans="1:5" s="33" customFormat="1" x14ac:dyDescent="0.25">
      <c r="A35" s="13"/>
      <c r="C35" s="83"/>
    </row>
    <row r="36" spans="1:5" s="33" customFormat="1" x14ac:dyDescent="0.25">
      <c r="A36" s="13"/>
      <c r="C36" s="83"/>
    </row>
    <row r="37" spans="1:5" s="33" customFormat="1" x14ac:dyDescent="0.25">
      <c r="A37" s="13"/>
      <c r="C37" s="83"/>
    </row>
    <row r="38" spans="1:5" x14ac:dyDescent="0.25">
      <c r="A38" s="13"/>
      <c r="B38" s="5" t="s">
        <v>7</v>
      </c>
    </row>
    <row r="39" spans="1:5" x14ac:dyDescent="0.25">
      <c r="A39" s="13"/>
      <c r="B39" s="5"/>
    </row>
    <row r="40" spans="1:5" x14ac:dyDescent="0.25">
      <c r="A40" s="13" t="s">
        <v>6</v>
      </c>
      <c r="B40" s="5" t="s">
        <v>278</v>
      </c>
    </row>
    <row r="41" spans="1:5" x14ac:dyDescent="0.25">
      <c r="A41" s="13"/>
      <c r="B41" s="27" t="s">
        <v>57</v>
      </c>
      <c r="C41" s="15">
        <f>(1+(C26/100))*C23*C22</f>
        <v>300080</v>
      </c>
    </row>
    <row r="42" spans="1:5" x14ac:dyDescent="0.25">
      <c r="A42" s="13"/>
      <c r="B42" s="27" t="s">
        <v>96</v>
      </c>
      <c r="C42" s="16">
        <f>C22*C27</f>
        <v>123200</v>
      </c>
    </row>
    <row r="43" spans="1:5" x14ac:dyDescent="0.25">
      <c r="A43" s="13"/>
      <c r="B43" s="27" t="s">
        <v>6</v>
      </c>
      <c r="C43" s="84" t="s">
        <v>6</v>
      </c>
    </row>
    <row r="44" spans="1:5" x14ac:dyDescent="0.25">
      <c r="A44" s="13"/>
      <c r="B44" s="27" t="s">
        <v>97</v>
      </c>
      <c r="C44" s="85">
        <f>C41-C42</f>
        <v>176880</v>
      </c>
      <c r="E44" t="s">
        <v>6</v>
      </c>
    </row>
    <row r="45" spans="1:5" s="33" customFormat="1" x14ac:dyDescent="0.25">
      <c r="A45" s="13"/>
      <c r="B45" s="27" t="s">
        <v>217</v>
      </c>
      <c r="C45" s="86">
        <f>(C28/100)*C41</f>
        <v>15004</v>
      </c>
    </row>
    <row r="46" spans="1:5" s="33" customFormat="1" x14ac:dyDescent="0.25">
      <c r="A46" s="13"/>
      <c r="B46" s="27" t="s">
        <v>268</v>
      </c>
      <c r="C46" s="86">
        <f>C18</f>
        <v>15900</v>
      </c>
    </row>
    <row r="47" spans="1:5" s="33" customFormat="1" x14ac:dyDescent="0.25">
      <c r="A47" s="13"/>
      <c r="B47" s="27"/>
      <c r="C47" s="87"/>
    </row>
    <row r="48" spans="1:5" s="33" customFormat="1" x14ac:dyDescent="0.25">
      <c r="A48" s="13"/>
      <c r="B48" s="27" t="s">
        <v>106</v>
      </c>
      <c r="C48" s="85">
        <f>C44-C45-C46</f>
        <v>145976</v>
      </c>
    </row>
    <row r="49" spans="1:5" s="33" customFormat="1" x14ac:dyDescent="0.25">
      <c r="A49" s="13"/>
      <c r="B49" s="27" t="s">
        <v>109</v>
      </c>
      <c r="C49" s="26">
        <f>(C29/100)*C48</f>
        <v>43792.799999999996</v>
      </c>
    </row>
    <row r="50" spans="1:5" s="33" customFormat="1" x14ac:dyDescent="0.25">
      <c r="A50" s="13"/>
      <c r="B50" s="27"/>
      <c r="C50" s="87"/>
    </row>
    <row r="51" spans="1:5" x14ac:dyDescent="0.25">
      <c r="A51" s="13"/>
      <c r="B51" s="27" t="s">
        <v>234</v>
      </c>
      <c r="C51" s="49">
        <f>C48-C49</f>
        <v>102183.20000000001</v>
      </c>
    </row>
    <row r="52" spans="1:5" ht="15.75" thickBot="1" x14ac:dyDescent="0.3">
      <c r="A52" s="13"/>
      <c r="B52" t="s">
        <v>6</v>
      </c>
      <c r="C52" s="38" t="s">
        <v>6</v>
      </c>
    </row>
    <row r="53" spans="1:5" s="33" customFormat="1" ht="15.75" thickTop="1" x14ac:dyDescent="0.25">
      <c r="A53" s="13" t="s">
        <v>6</v>
      </c>
      <c r="C53" s="14"/>
    </row>
    <row r="54" spans="1:5" s="33" customFormat="1" x14ac:dyDescent="0.25">
      <c r="A54" s="13"/>
      <c r="B54" s="5" t="s">
        <v>280</v>
      </c>
      <c r="C54" s="65">
        <f>(C51-C21)/C21</f>
        <v>0.2158587372980178</v>
      </c>
    </row>
    <row r="55" spans="1:5" s="33" customFormat="1" x14ac:dyDescent="0.25">
      <c r="A55" s="13"/>
      <c r="C55" s="14"/>
    </row>
    <row r="56" spans="1:5" s="33" customFormat="1" x14ac:dyDescent="0.25">
      <c r="A56" s="13"/>
      <c r="B56" s="5" t="s">
        <v>281</v>
      </c>
      <c r="C56" s="14"/>
    </row>
    <row r="57" spans="1:5" s="104" customFormat="1" x14ac:dyDescent="0.25">
      <c r="A57" s="13"/>
      <c r="B57" s="104" t="s">
        <v>331</v>
      </c>
      <c r="C57" s="109">
        <f>ROUND(C30*(1+(C33/100)),2)</f>
        <v>14.49</v>
      </c>
      <c r="E57" s="116" t="s">
        <v>351</v>
      </c>
    </row>
    <row r="58" spans="1:5" s="104" customFormat="1" x14ac:dyDescent="0.25">
      <c r="A58" s="13"/>
      <c r="B58" s="5"/>
      <c r="C58" s="14"/>
    </row>
    <row r="59" spans="1:5" s="33" customFormat="1" x14ac:dyDescent="0.25">
      <c r="A59" s="13"/>
      <c r="B59" s="27" t="s">
        <v>57</v>
      </c>
      <c r="C59" s="59">
        <f>C57*C22</f>
        <v>255024</v>
      </c>
    </row>
    <row r="60" spans="1:5" s="33" customFormat="1" x14ac:dyDescent="0.25">
      <c r="A60" s="13"/>
      <c r="B60" s="27" t="s">
        <v>96</v>
      </c>
      <c r="C60" s="59">
        <f>C34*C22</f>
        <v>132000</v>
      </c>
    </row>
    <row r="61" spans="1:5" s="33" customFormat="1" x14ac:dyDescent="0.25">
      <c r="A61" s="13"/>
      <c r="B61" s="89" t="s">
        <v>6</v>
      </c>
      <c r="C61" s="120"/>
    </row>
    <row r="62" spans="1:5" s="33" customFormat="1" x14ac:dyDescent="0.25">
      <c r="A62" s="13"/>
      <c r="B62" s="27" t="s">
        <v>97</v>
      </c>
      <c r="C62" s="59">
        <f>C59-C60</f>
        <v>123024</v>
      </c>
      <c r="D62" s="14"/>
    </row>
    <row r="63" spans="1:5" s="33" customFormat="1" x14ac:dyDescent="0.25">
      <c r="A63" s="13"/>
      <c r="B63" s="27" t="s">
        <v>217</v>
      </c>
      <c r="C63" s="59">
        <f>C59*(C28:D28/100)</f>
        <v>12751.2</v>
      </c>
    </row>
    <row r="64" spans="1:5" s="33" customFormat="1" x14ac:dyDescent="0.25">
      <c r="A64" s="13"/>
      <c r="B64" s="27" t="s">
        <v>268</v>
      </c>
      <c r="C64" s="59">
        <f>C46</f>
        <v>15900</v>
      </c>
    </row>
    <row r="65" spans="1:8" s="33" customFormat="1" x14ac:dyDescent="0.25">
      <c r="A65" s="13"/>
      <c r="B65" s="27"/>
      <c r="C65" s="120"/>
    </row>
    <row r="66" spans="1:8" s="33" customFormat="1" x14ac:dyDescent="0.25">
      <c r="A66" s="13"/>
      <c r="B66" s="27" t="s">
        <v>106</v>
      </c>
      <c r="C66" s="59">
        <f>C62-C63-C64</f>
        <v>94372.800000000003</v>
      </c>
    </row>
    <row r="67" spans="1:8" s="33" customFormat="1" x14ac:dyDescent="0.25">
      <c r="A67" s="13"/>
      <c r="B67" s="27" t="s">
        <v>109</v>
      </c>
      <c r="C67" s="121">
        <f>C66*(C29/100)</f>
        <v>28311.84</v>
      </c>
    </row>
    <row r="68" spans="1:8" s="33" customFormat="1" x14ac:dyDescent="0.25">
      <c r="A68" s="13"/>
      <c r="B68" s="27"/>
      <c r="C68" s="120"/>
    </row>
    <row r="69" spans="1:8" s="33" customFormat="1" x14ac:dyDescent="0.25">
      <c r="A69" s="13"/>
      <c r="B69" s="27" t="s">
        <v>234</v>
      </c>
      <c r="C69" s="108">
        <f>C66-C67</f>
        <v>66060.960000000006</v>
      </c>
    </row>
    <row r="70" spans="1:8" s="33" customFormat="1" ht="15.75" thickBot="1" x14ac:dyDescent="0.3">
      <c r="A70" s="13"/>
      <c r="C70" s="38"/>
    </row>
    <row r="71" spans="1:8" s="33" customFormat="1" ht="15.75" thickTop="1" x14ac:dyDescent="0.25">
      <c r="A71" s="13"/>
      <c r="C71" s="14"/>
    </row>
    <row r="72" spans="1:8" s="33" customFormat="1" x14ac:dyDescent="0.25">
      <c r="A72" s="13"/>
      <c r="C72" s="14"/>
    </row>
    <row r="73" spans="1:8" x14ac:dyDescent="0.25">
      <c r="A73" s="13"/>
    </row>
    <row r="74" spans="1:8" x14ac:dyDescent="0.25">
      <c r="A74" s="13"/>
      <c r="B74" s="17" t="s">
        <v>8</v>
      </c>
    </row>
    <row r="75" spans="1:8" x14ac:dyDescent="0.25">
      <c r="A75" s="18"/>
      <c r="B75" s="19"/>
      <c r="C75" s="20"/>
      <c r="D75" s="20"/>
      <c r="E75" s="20"/>
      <c r="F75" s="20"/>
      <c r="G75" s="18"/>
      <c r="H75" s="18"/>
    </row>
    <row r="76" spans="1:8" x14ac:dyDescent="0.25">
      <c r="A76" s="18"/>
      <c r="B76" s="21" t="s">
        <v>9</v>
      </c>
      <c r="C76" s="21"/>
      <c r="D76" s="21"/>
      <c r="E76" s="18"/>
      <c r="F76" s="20"/>
      <c r="G76" s="18"/>
      <c r="H76" s="18"/>
    </row>
    <row r="77" spans="1:8" ht="31.5" customHeight="1" x14ac:dyDescent="0.25">
      <c r="A77" s="18"/>
      <c r="B77" s="22" t="s">
        <v>10</v>
      </c>
      <c r="C77" s="23" t="s">
        <v>11</v>
      </c>
      <c r="D77" s="21"/>
      <c r="E77" s="18"/>
      <c r="F77" s="20"/>
      <c r="G77" s="18"/>
      <c r="H77" s="18"/>
    </row>
    <row r="78" spans="1:8" ht="31.5" customHeight="1" x14ac:dyDescent="0.25">
      <c r="A78" s="18"/>
      <c r="B78" s="22" t="s">
        <v>12</v>
      </c>
      <c r="C78" s="24" t="s">
        <v>13</v>
      </c>
      <c r="D78" s="21" t="s">
        <v>14</v>
      </c>
      <c r="E78" s="18"/>
      <c r="F78" s="20"/>
      <c r="G78" s="18"/>
      <c r="H78" s="18"/>
    </row>
    <row r="79" spans="1:8" x14ac:dyDescent="0.25">
      <c r="A79" s="18"/>
      <c r="B79" s="21" t="s">
        <v>15</v>
      </c>
      <c r="C79" s="23" t="s">
        <v>11</v>
      </c>
      <c r="D79" s="21"/>
      <c r="E79" s="18"/>
      <c r="F79" s="20"/>
      <c r="G79" s="18"/>
      <c r="H79" s="18"/>
    </row>
    <row r="80" spans="1:8" x14ac:dyDescent="0.25">
      <c r="A80" s="18"/>
      <c r="B80" s="21" t="s">
        <v>16</v>
      </c>
      <c r="C80" s="23" t="s">
        <v>17</v>
      </c>
      <c r="D80" s="21"/>
      <c r="E80" s="18"/>
      <c r="F80" s="20"/>
      <c r="G80" s="18"/>
      <c r="H80" s="18"/>
    </row>
    <row r="81" spans="1:8" x14ac:dyDescent="0.25">
      <c r="A81" s="18"/>
      <c r="B81" s="21" t="s">
        <v>18</v>
      </c>
      <c r="C81" s="23" t="s">
        <v>19</v>
      </c>
      <c r="D81" s="20"/>
      <c r="E81" s="18"/>
      <c r="F81" s="20"/>
      <c r="G81" s="18"/>
      <c r="H81" s="18"/>
    </row>
    <row r="82" spans="1:8" x14ac:dyDescent="0.25">
      <c r="C82" s="20"/>
      <c r="D82" s="20"/>
      <c r="E82" s="20"/>
      <c r="F82" s="20"/>
    </row>
    <row r="83" spans="1:8" x14ac:dyDescent="0.25">
      <c r="B83" s="6" t="s">
        <v>20</v>
      </c>
      <c r="C83" s="20"/>
      <c r="D83" s="20"/>
      <c r="E83" s="20"/>
      <c r="F83" s="20"/>
    </row>
    <row r="84" spans="1:8" x14ac:dyDescent="0.25">
      <c r="B84" s="20" t="s">
        <v>330</v>
      </c>
      <c r="C84" s="20"/>
      <c r="D84" s="20"/>
      <c r="E84" s="20"/>
      <c r="F84" s="20"/>
    </row>
    <row r="85" spans="1:8" x14ac:dyDescent="0.25">
      <c r="B85" s="20" t="s">
        <v>352</v>
      </c>
      <c r="C85" s="20"/>
      <c r="D85" s="20"/>
      <c r="E85" s="20"/>
      <c r="F85" s="20"/>
    </row>
    <row r="86" spans="1:8" x14ac:dyDescent="0.25">
      <c r="B86" s="116" t="s">
        <v>353</v>
      </c>
    </row>
  </sheetData>
  <mergeCells count="1">
    <mergeCell ref="B3:G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workbookViewId="0">
      <selection activeCell="J10" sqref="J10"/>
    </sheetView>
  </sheetViews>
  <sheetFormatPr defaultRowHeight="15" x14ac:dyDescent="0.25"/>
  <cols>
    <col min="1" max="1" width="19" customWidth="1"/>
    <col min="2" max="2" width="18.85546875" customWidth="1"/>
    <col min="3" max="3" width="11.140625" bestFit="1" customWidth="1"/>
  </cols>
  <sheetData>
    <row r="1" spans="1:9" ht="26.25" x14ac:dyDescent="0.4">
      <c r="A1" s="1" t="s">
        <v>0</v>
      </c>
    </row>
    <row r="2" spans="1:9" ht="26.25" x14ac:dyDescent="0.4">
      <c r="A2" s="1" t="s">
        <v>24</v>
      </c>
    </row>
    <row r="3" spans="1:9" ht="136.5" customHeight="1" x14ac:dyDescent="0.25">
      <c r="A3" s="2"/>
      <c r="B3" s="142" t="s">
        <v>393</v>
      </c>
      <c r="C3" s="142"/>
      <c r="D3" s="142"/>
      <c r="E3" s="142"/>
      <c r="F3" s="142"/>
      <c r="G3" s="142"/>
      <c r="H3" s="142"/>
      <c r="I3" s="142"/>
    </row>
    <row r="4" spans="1:9" s="32" customFormat="1" ht="14.25" customHeight="1" x14ac:dyDescent="0.25">
      <c r="A4" s="7"/>
      <c r="B4" s="8"/>
      <c r="C4" s="8"/>
      <c r="D4" s="8"/>
      <c r="E4" s="8"/>
      <c r="F4" s="8"/>
      <c r="G4" s="8"/>
      <c r="H4" s="8"/>
    </row>
    <row r="5" spans="1:9" ht="14.25" customHeight="1" x14ac:dyDescent="0.25">
      <c r="A5" s="5"/>
      <c r="B5" s="9" t="s">
        <v>1</v>
      </c>
      <c r="C5" s="9"/>
      <c r="D5" s="9"/>
      <c r="E5" s="9"/>
      <c r="F5" s="9"/>
      <c r="G5" s="9"/>
      <c r="H5" s="9"/>
    </row>
    <row r="6" spans="1:9" x14ac:dyDescent="0.25">
      <c r="A6" s="5"/>
      <c r="B6" s="10" t="s">
        <v>2</v>
      </c>
      <c r="C6" s="6"/>
      <c r="D6" s="6"/>
      <c r="E6" s="6"/>
      <c r="F6" s="6"/>
      <c r="G6" s="6"/>
      <c r="H6" s="6"/>
    </row>
    <row r="7" spans="1:9" x14ac:dyDescent="0.25">
      <c r="A7" s="5"/>
      <c r="B7" s="6" t="s">
        <v>3</v>
      </c>
      <c r="C7" s="11"/>
      <c r="D7" s="6"/>
      <c r="E7" s="6"/>
      <c r="F7" s="6"/>
      <c r="G7" s="6"/>
      <c r="H7" s="6"/>
    </row>
    <row r="8" spans="1:9" x14ac:dyDescent="0.25">
      <c r="A8" s="5"/>
      <c r="B8" s="6" t="s">
        <v>4</v>
      </c>
      <c r="C8" s="6"/>
      <c r="D8" s="6"/>
      <c r="E8" s="6"/>
      <c r="F8" s="6"/>
      <c r="G8" s="6"/>
      <c r="H8" s="6"/>
    </row>
    <row r="10" spans="1:9" x14ac:dyDescent="0.25">
      <c r="B10" s="5" t="s">
        <v>5</v>
      </c>
      <c r="C10" t="s">
        <v>6</v>
      </c>
    </row>
    <row r="11" spans="1:9" x14ac:dyDescent="0.25">
      <c r="B11" s="5"/>
    </row>
    <row r="12" spans="1:9" x14ac:dyDescent="0.25">
      <c r="B12" s="33" t="s">
        <v>57</v>
      </c>
      <c r="C12" s="41">
        <v>837900</v>
      </c>
    </row>
    <row r="13" spans="1:9" x14ac:dyDescent="0.25">
      <c r="A13" s="12" t="s">
        <v>6</v>
      </c>
      <c r="B13" s="33" t="s">
        <v>87</v>
      </c>
      <c r="C13" s="25">
        <v>1.9</v>
      </c>
      <c r="D13" s="33" t="s">
        <v>88</v>
      </c>
    </row>
    <row r="14" spans="1:9" x14ac:dyDescent="0.25">
      <c r="A14" s="13"/>
      <c r="B14" s="33" t="s">
        <v>80</v>
      </c>
      <c r="C14" s="25">
        <v>8</v>
      </c>
      <c r="D14" s="33" t="s">
        <v>84</v>
      </c>
    </row>
    <row r="15" spans="1:9" x14ac:dyDescent="0.25">
      <c r="A15" s="13"/>
    </row>
    <row r="16" spans="1:9" x14ac:dyDescent="0.25">
      <c r="A16" s="13"/>
      <c r="E16" s="27"/>
      <c r="H16" s="14"/>
    </row>
    <row r="17" spans="1:8" x14ac:dyDescent="0.25">
      <c r="A17" s="13"/>
      <c r="B17" s="5" t="s">
        <v>7</v>
      </c>
    </row>
    <row r="18" spans="1:8" x14ac:dyDescent="0.25">
      <c r="A18" s="13"/>
      <c r="B18" s="5"/>
    </row>
    <row r="19" spans="1:8" x14ac:dyDescent="0.25">
      <c r="A19" s="13" t="s">
        <v>6</v>
      </c>
      <c r="B19" s="33" t="s">
        <v>89</v>
      </c>
      <c r="C19" s="15">
        <f>C12/C13</f>
        <v>441000</v>
      </c>
    </row>
    <row r="20" spans="1:8" x14ac:dyDescent="0.25">
      <c r="A20" s="13"/>
      <c r="B20" t="s">
        <v>6</v>
      </c>
      <c r="C20" s="15" t="s">
        <v>6</v>
      </c>
    </row>
    <row r="21" spans="1:8" x14ac:dyDescent="0.25">
      <c r="A21" s="13"/>
      <c r="B21" s="33" t="s">
        <v>85</v>
      </c>
      <c r="C21" s="28">
        <f>(C14/100)*C12</f>
        <v>67032</v>
      </c>
    </row>
    <row r="22" spans="1:8" x14ac:dyDescent="0.25">
      <c r="A22" s="13"/>
      <c r="B22" t="s">
        <v>6</v>
      </c>
      <c r="C22" s="26" t="s">
        <v>6</v>
      </c>
    </row>
    <row r="23" spans="1:8" x14ac:dyDescent="0.25">
      <c r="A23" s="13"/>
      <c r="B23" s="33" t="s">
        <v>90</v>
      </c>
      <c r="C23" s="44">
        <f>C21/C19</f>
        <v>0.152</v>
      </c>
      <c r="E23" t="s">
        <v>6</v>
      </c>
    </row>
    <row r="24" spans="1:8" x14ac:dyDescent="0.25">
      <c r="A24" s="13"/>
    </row>
    <row r="25" spans="1:8" x14ac:dyDescent="0.25">
      <c r="A25" s="13"/>
    </row>
    <row r="26" spans="1:8" x14ac:dyDescent="0.25">
      <c r="A26" s="13"/>
      <c r="B26" s="17" t="s">
        <v>8</v>
      </c>
    </row>
    <row r="27" spans="1:8" x14ac:dyDescent="0.25">
      <c r="A27" s="18"/>
      <c r="B27" s="19"/>
      <c r="C27" s="20"/>
      <c r="D27" s="20"/>
      <c r="E27" s="20"/>
      <c r="F27" s="20"/>
      <c r="G27" s="18"/>
      <c r="H27" s="18"/>
    </row>
    <row r="28" spans="1:8" x14ac:dyDescent="0.25">
      <c r="A28" s="18"/>
      <c r="B28" s="21" t="s">
        <v>9</v>
      </c>
      <c r="C28" s="21"/>
      <c r="D28" s="21"/>
      <c r="E28" s="18"/>
      <c r="F28" s="20"/>
      <c r="G28" s="18"/>
      <c r="H28" s="18"/>
    </row>
    <row r="29" spans="1:8" ht="31.5" customHeight="1" x14ac:dyDescent="0.25">
      <c r="A29" s="18"/>
      <c r="B29" s="22" t="s">
        <v>10</v>
      </c>
      <c r="C29" s="23" t="s">
        <v>11</v>
      </c>
      <c r="D29" s="21"/>
      <c r="E29" s="18"/>
      <c r="F29" s="20"/>
      <c r="G29" s="18"/>
      <c r="H29" s="18"/>
    </row>
    <row r="30" spans="1:8" ht="31.5" customHeight="1" x14ac:dyDescent="0.25">
      <c r="A30" s="18"/>
      <c r="B30" s="22" t="s">
        <v>12</v>
      </c>
      <c r="C30" s="24" t="s">
        <v>13</v>
      </c>
      <c r="D30" s="21" t="s">
        <v>14</v>
      </c>
      <c r="E30" s="18"/>
      <c r="F30" s="20"/>
      <c r="G30" s="18"/>
      <c r="H30" s="18"/>
    </row>
    <row r="31" spans="1:8" x14ac:dyDescent="0.25">
      <c r="A31" s="18"/>
      <c r="B31" s="21" t="s">
        <v>15</v>
      </c>
      <c r="C31" s="23" t="s">
        <v>11</v>
      </c>
      <c r="D31" s="21"/>
      <c r="E31" s="18"/>
      <c r="F31" s="20"/>
      <c r="G31" s="18"/>
      <c r="H31" s="18"/>
    </row>
    <row r="32" spans="1:8" x14ac:dyDescent="0.25">
      <c r="A32" s="18"/>
      <c r="B32" s="21" t="s">
        <v>16</v>
      </c>
      <c r="C32" s="23" t="s">
        <v>17</v>
      </c>
      <c r="D32" s="21"/>
      <c r="E32" s="18"/>
      <c r="F32" s="20"/>
      <c r="G32" s="18"/>
      <c r="H32" s="18"/>
    </row>
    <row r="33" spans="1:8" x14ac:dyDescent="0.25">
      <c r="A33" s="18"/>
      <c r="B33" s="21" t="s">
        <v>18</v>
      </c>
      <c r="C33" s="23" t="s">
        <v>19</v>
      </c>
      <c r="D33" s="20"/>
      <c r="E33" s="18"/>
      <c r="F33" s="20"/>
      <c r="G33" s="18"/>
      <c r="H33" s="18"/>
    </row>
    <row r="34" spans="1:8" x14ac:dyDescent="0.25">
      <c r="C34" s="20"/>
      <c r="D34" s="20"/>
      <c r="E34" s="20"/>
      <c r="F34" s="20"/>
    </row>
    <row r="35" spans="1:8" x14ac:dyDescent="0.25">
      <c r="B35" s="6" t="s">
        <v>20</v>
      </c>
      <c r="C35" s="20"/>
      <c r="D35" s="20"/>
      <c r="E35" s="20"/>
      <c r="F35" s="20"/>
    </row>
    <row r="36" spans="1:8" x14ac:dyDescent="0.25">
      <c r="B36" s="20"/>
      <c r="C36" s="20"/>
      <c r="D36" s="20"/>
      <c r="E36" s="20"/>
      <c r="F36" s="20"/>
    </row>
    <row r="37" spans="1:8" x14ac:dyDescent="0.25">
      <c r="B37" s="20"/>
      <c r="C37" s="20"/>
      <c r="D37" s="20"/>
      <c r="E37" s="20"/>
      <c r="F37" s="20"/>
    </row>
  </sheetData>
  <mergeCells count="1">
    <mergeCell ref="B3:I3"/>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42"/>
  <sheetViews>
    <sheetView workbookViewId="0">
      <selection activeCell="C18" sqref="C18"/>
    </sheetView>
  </sheetViews>
  <sheetFormatPr defaultRowHeight="15" x14ac:dyDescent="0.25"/>
  <cols>
    <col min="1" max="1" width="15.5703125" customWidth="1"/>
    <col min="2" max="2" width="27.140625" customWidth="1"/>
    <col min="3" max="3" width="11.140625" bestFit="1" customWidth="1"/>
    <col min="4" max="5" width="9.140625" customWidth="1"/>
  </cols>
  <sheetData>
    <row r="1" spans="1:8" ht="26.25" x14ac:dyDescent="0.4">
      <c r="A1" s="1" t="s">
        <v>0</v>
      </c>
    </row>
    <row r="2" spans="1:8" ht="26.25" x14ac:dyDescent="0.4">
      <c r="A2" s="1" t="s">
        <v>51</v>
      </c>
    </row>
    <row r="3" spans="1:8" ht="177" customHeight="1" x14ac:dyDescent="0.25">
      <c r="A3" s="5"/>
      <c r="B3" s="144" t="s">
        <v>397</v>
      </c>
      <c r="C3" s="147"/>
      <c r="D3" s="147"/>
      <c r="E3" s="147"/>
      <c r="F3" s="147"/>
      <c r="G3" s="147"/>
      <c r="H3" s="147"/>
    </row>
    <row r="4" spans="1:8" s="126" customFormat="1" ht="22.5" customHeight="1" x14ac:dyDescent="0.25">
      <c r="A4" s="125"/>
      <c r="B4" s="138"/>
      <c r="C4" s="139"/>
      <c r="D4" s="139"/>
      <c r="E4" s="139"/>
      <c r="F4" s="139"/>
      <c r="G4" s="139"/>
      <c r="H4" s="139"/>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209</v>
      </c>
      <c r="C12" s="67">
        <v>360</v>
      </c>
      <c r="D12" s="33" t="s">
        <v>283</v>
      </c>
    </row>
    <row r="13" spans="1:8" x14ac:dyDescent="0.25">
      <c r="A13" s="12" t="s">
        <v>6</v>
      </c>
      <c r="B13" s="33" t="s">
        <v>284</v>
      </c>
      <c r="C13" s="41">
        <v>420000</v>
      </c>
    </row>
    <row r="14" spans="1:8" x14ac:dyDescent="0.25">
      <c r="A14" s="13"/>
      <c r="B14" s="33" t="s">
        <v>195</v>
      </c>
      <c r="C14" s="25">
        <v>7</v>
      </c>
      <c r="D14" s="33" t="s">
        <v>88</v>
      </c>
    </row>
    <row r="15" spans="1:8" x14ac:dyDescent="0.25">
      <c r="A15" s="13"/>
      <c r="B15" s="33" t="s">
        <v>167</v>
      </c>
      <c r="C15" s="41">
        <v>80000</v>
      </c>
      <c r="D15" t="s">
        <v>6</v>
      </c>
    </row>
    <row r="16" spans="1:8" x14ac:dyDescent="0.25">
      <c r="A16" s="13"/>
      <c r="B16" s="33" t="s">
        <v>210</v>
      </c>
      <c r="C16" s="25">
        <v>2</v>
      </c>
    </row>
    <row r="17" spans="1:8" x14ac:dyDescent="0.25">
      <c r="A17" s="13"/>
      <c r="B17" s="33" t="s">
        <v>184</v>
      </c>
      <c r="C17" s="54">
        <v>36</v>
      </c>
      <c r="D17" s="33" t="s">
        <v>185</v>
      </c>
    </row>
    <row r="18" spans="1:8" s="33" customFormat="1" x14ac:dyDescent="0.25">
      <c r="A18" s="13"/>
      <c r="C18" s="71"/>
    </row>
    <row r="19" spans="1:8" x14ac:dyDescent="0.25">
      <c r="A19" s="13"/>
      <c r="E19" s="27"/>
      <c r="H19" s="14"/>
    </row>
    <row r="20" spans="1:8" x14ac:dyDescent="0.25">
      <c r="A20" s="13"/>
      <c r="B20" s="5" t="s">
        <v>7</v>
      </c>
    </row>
    <row r="21" spans="1:8" x14ac:dyDescent="0.25">
      <c r="A21" s="13"/>
      <c r="B21" s="5"/>
    </row>
    <row r="22" spans="1:8" x14ac:dyDescent="0.25">
      <c r="A22" s="13" t="s">
        <v>6</v>
      </c>
      <c r="B22" s="33" t="s">
        <v>285</v>
      </c>
    </row>
    <row r="23" spans="1:8" x14ac:dyDescent="0.25">
      <c r="A23" s="13"/>
      <c r="B23" s="33" t="s">
        <v>193</v>
      </c>
      <c r="C23" s="49">
        <f>C27-C24-C25</f>
        <v>58000</v>
      </c>
    </row>
    <row r="24" spans="1:8" x14ac:dyDescent="0.25">
      <c r="A24" s="13"/>
      <c r="B24" s="33" t="s">
        <v>183</v>
      </c>
      <c r="C24" s="57">
        <f>C13/C12*C17</f>
        <v>42000</v>
      </c>
    </row>
    <row r="25" spans="1:8" x14ac:dyDescent="0.25">
      <c r="A25" s="13"/>
      <c r="B25" s="33" t="s">
        <v>190</v>
      </c>
      <c r="C25" s="57">
        <f>C13/C14</f>
        <v>60000</v>
      </c>
    </row>
    <row r="26" spans="1:8" x14ac:dyDescent="0.25">
      <c r="A26" s="13"/>
      <c r="B26" t="s">
        <v>6</v>
      </c>
      <c r="C26" s="56" t="s">
        <v>21</v>
      </c>
      <c r="E26" t="s">
        <v>6</v>
      </c>
    </row>
    <row r="27" spans="1:8" x14ac:dyDescent="0.25">
      <c r="A27" s="13"/>
      <c r="B27" s="33" t="s">
        <v>286</v>
      </c>
      <c r="C27" s="49">
        <f>C15*C16</f>
        <v>160000</v>
      </c>
    </row>
    <row r="28" spans="1:8" ht="15.75" thickBot="1" x14ac:dyDescent="0.3">
      <c r="A28" s="13"/>
      <c r="B28" t="s">
        <v>6</v>
      </c>
      <c r="C28" s="38" t="s">
        <v>6</v>
      </c>
    </row>
    <row r="29" spans="1:8" s="33" customFormat="1" ht="15.75" thickTop="1" x14ac:dyDescent="0.25">
      <c r="A29" s="13"/>
      <c r="C29" s="14"/>
    </row>
    <row r="30" spans="1:8" x14ac:dyDescent="0.25">
      <c r="A30" s="13"/>
    </row>
    <row r="31" spans="1:8" x14ac:dyDescent="0.25">
      <c r="A31" s="13"/>
      <c r="B31" s="17" t="s">
        <v>8</v>
      </c>
    </row>
    <row r="32" spans="1:8" x14ac:dyDescent="0.25">
      <c r="A32" s="18"/>
      <c r="B32" s="19"/>
      <c r="C32" s="20"/>
      <c r="D32" s="20"/>
      <c r="E32" s="20"/>
      <c r="F32" s="20"/>
      <c r="G32" s="18"/>
      <c r="H32" s="18"/>
    </row>
    <row r="33" spans="1:8" x14ac:dyDescent="0.25">
      <c r="A33" s="18"/>
      <c r="B33" s="21" t="s">
        <v>9</v>
      </c>
      <c r="C33" s="21"/>
      <c r="D33" s="21"/>
      <c r="E33" s="18"/>
      <c r="F33" s="20"/>
      <c r="G33" s="18"/>
      <c r="H33" s="18"/>
    </row>
    <row r="34" spans="1:8" ht="31.5" customHeight="1" x14ac:dyDescent="0.25">
      <c r="A34" s="18"/>
      <c r="B34" s="22" t="s">
        <v>10</v>
      </c>
      <c r="C34" s="23" t="s">
        <v>11</v>
      </c>
      <c r="D34" s="21"/>
      <c r="E34" s="18"/>
      <c r="F34" s="20"/>
      <c r="G34" s="18"/>
      <c r="H34" s="18"/>
    </row>
    <row r="35" spans="1:8" ht="31.5" customHeight="1" x14ac:dyDescent="0.25">
      <c r="A35" s="18"/>
      <c r="B35" s="22" t="s">
        <v>12</v>
      </c>
      <c r="C35" s="24" t="s">
        <v>13</v>
      </c>
      <c r="D35" s="21" t="s">
        <v>14</v>
      </c>
      <c r="E35" s="18"/>
      <c r="F35" s="20"/>
      <c r="G35" s="18"/>
      <c r="H35" s="18"/>
    </row>
    <row r="36" spans="1:8" x14ac:dyDescent="0.25">
      <c r="A36" s="18"/>
      <c r="B36" s="21" t="s">
        <v>15</v>
      </c>
      <c r="C36" s="23" t="s">
        <v>11</v>
      </c>
      <c r="D36" s="21"/>
      <c r="E36" s="18"/>
      <c r="F36" s="20"/>
      <c r="G36" s="18"/>
      <c r="H36" s="18"/>
    </row>
    <row r="37" spans="1:8" x14ac:dyDescent="0.25">
      <c r="A37" s="18"/>
      <c r="B37" s="21" t="s">
        <v>16</v>
      </c>
      <c r="C37" s="23" t="s">
        <v>17</v>
      </c>
      <c r="D37" s="21"/>
      <c r="E37" s="18"/>
      <c r="F37" s="20"/>
      <c r="G37" s="18"/>
      <c r="H37" s="18"/>
    </row>
    <row r="38" spans="1:8" x14ac:dyDescent="0.25">
      <c r="A38" s="18"/>
      <c r="B38" s="21" t="s">
        <v>18</v>
      </c>
      <c r="C38" s="23" t="s">
        <v>19</v>
      </c>
      <c r="D38" s="20"/>
      <c r="E38" s="18"/>
      <c r="F38" s="20"/>
      <c r="G38" s="18"/>
      <c r="H38" s="18"/>
    </row>
    <row r="39" spans="1:8" x14ac:dyDescent="0.25">
      <c r="C39" s="20"/>
      <c r="D39" s="20"/>
      <c r="E39" s="20"/>
      <c r="F39" s="20"/>
    </row>
    <row r="40" spans="1:8" x14ac:dyDescent="0.25">
      <c r="B40" s="6" t="s">
        <v>20</v>
      </c>
      <c r="C40" s="20"/>
      <c r="D40" s="20"/>
      <c r="E40" s="20"/>
      <c r="F40" s="20"/>
    </row>
    <row r="41" spans="1:8" x14ac:dyDescent="0.25">
      <c r="B41" s="20"/>
      <c r="C41" s="20"/>
      <c r="D41" s="20"/>
      <c r="E41" s="20"/>
      <c r="F41" s="20"/>
    </row>
    <row r="42" spans="1:8" x14ac:dyDescent="0.25">
      <c r="B42" s="20"/>
      <c r="C42" s="20"/>
      <c r="D42" s="20"/>
      <c r="E42" s="20"/>
      <c r="F42" s="20"/>
    </row>
  </sheetData>
  <mergeCells count="1">
    <mergeCell ref="B3:H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workbookViewId="0">
      <selection activeCell="C19" sqref="C19"/>
    </sheetView>
  </sheetViews>
  <sheetFormatPr defaultRowHeight="15" x14ac:dyDescent="0.25"/>
  <cols>
    <col min="1" max="1" width="16.42578125" customWidth="1"/>
    <col min="2" max="2" width="30.7109375" customWidth="1"/>
    <col min="3" max="3" width="12.7109375" bestFit="1" customWidth="1"/>
    <col min="4" max="4" width="10.140625" customWidth="1"/>
    <col min="5" max="5" width="19.7109375" customWidth="1"/>
    <col min="6" max="6" width="11.140625" bestFit="1" customWidth="1"/>
  </cols>
  <sheetData>
    <row r="1" spans="1:8" ht="26.25" x14ac:dyDescent="0.4">
      <c r="A1" s="1" t="s">
        <v>0</v>
      </c>
    </row>
    <row r="2" spans="1:8" ht="26.25" x14ac:dyDescent="0.4">
      <c r="A2" s="1" t="s">
        <v>52</v>
      </c>
    </row>
    <row r="3" spans="1:8" ht="182.25" customHeight="1" x14ac:dyDescent="0.25">
      <c r="A3" s="2"/>
      <c r="B3" s="142" t="s">
        <v>388</v>
      </c>
      <c r="C3" s="142"/>
      <c r="D3" s="142"/>
      <c r="E3" s="142"/>
      <c r="F3" s="142"/>
      <c r="G3" s="142"/>
      <c r="H3" s="30"/>
    </row>
    <row r="4" spans="1:8" s="32" customForma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284</v>
      </c>
      <c r="C12" s="41">
        <v>1200000</v>
      </c>
    </row>
    <row r="13" spans="1:8" x14ac:dyDescent="0.25">
      <c r="A13" s="12" t="s">
        <v>6</v>
      </c>
      <c r="B13" s="33" t="s">
        <v>87</v>
      </c>
      <c r="C13" s="52">
        <v>2.4</v>
      </c>
      <c r="D13" s="33" t="s">
        <v>88</v>
      </c>
    </row>
    <row r="14" spans="1:8" x14ac:dyDescent="0.25">
      <c r="A14" s="13"/>
      <c r="B14" s="33" t="s">
        <v>287</v>
      </c>
      <c r="C14" s="52">
        <v>2</v>
      </c>
      <c r="D14" s="33" t="s">
        <v>84</v>
      </c>
    </row>
    <row r="15" spans="1:8" x14ac:dyDescent="0.25">
      <c r="A15" s="13"/>
      <c r="B15" s="33" t="s">
        <v>187</v>
      </c>
      <c r="C15" s="52">
        <v>8</v>
      </c>
      <c r="D15" s="33" t="s">
        <v>88</v>
      </c>
    </row>
    <row r="16" spans="1:8" x14ac:dyDescent="0.25">
      <c r="A16" s="13"/>
      <c r="B16" s="33" t="s">
        <v>195</v>
      </c>
      <c r="C16" s="52">
        <v>10</v>
      </c>
      <c r="D16" s="33" t="s">
        <v>88</v>
      </c>
    </row>
    <row r="17" spans="1:8" s="33" customFormat="1" x14ac:dyDescent="0.25">
      <c r="A17" s="13"/>
      <c r="B17" s="33" t="s">
        <v>210</v>
      </c>
      <c r="C17" s="52">
        <v>2</v>
      </c>
      <c r="D17" s="33" t="s">
        <v>88</v>
      </c>
    </row>
    <row r="18" spans="1:8" s="33" customFormat="1" x14ac:dyDescent="0.25">
      <c r="A18" s="13"/>
      <c r="B18" s="33" t="s">
        <v>288</v>
      </c>
      <c r="C18" s="52">
        <v>61</v>
      </c>
      <c r="D18" s="33" t="s">
        <v>84</v>
      </c>
    </row>
    <row r="19" spans="1:8" x14ac:dyDescent="0.25">
      <c r="A19" s="13"/>
    </row>
    <row r="20" spans="1:8" x14ac:dyDescent="0.25">
      <c r="A20" s="13"/>
      <c r="E20" s="27"/>
      <c r="H20" s="14"/>
    </row>
    <row r="21" spans="1:8" x14ac:dyDescent="0.25">
      <c r="A21" s="13"/>
      <c r="B21" s="5" t="s">
        <v>7</v>
      </c>
    </row>
    <row r="22" spans="1:8" x14ac:dyDescent="0.25">
      <c r="A22" s="13"/>
      <c r="B22" s="5"/>
    </row>
    <row r="23" spans="1:8" x14ac:dyDescent="0.25">
      <c r="A23" s="13" t="s">
        <v>6</v>
      </c>
      <c r="B23" s="33" t="s">
        <v>193</v>
      </c>
      <c r="C23" s="49">
        <f>(C14/100)*C30</f>
        <v>10000</v>
      </c>
      <c r="E23" s="33" t="s">
        <v>289</v>
      </c>
      <c r="F23" s="49">
        <f>C27/C17</f>
        <v>140000</v>
      </c>
    </row>
    <row r="24" spans="1:8" x14ac:dyDescent="0.25">
      <c r="A24" s="13"/>
      <c r="B24" s="33" t="s">
        <v>183</v>
      </c>
      <c r="C24" s="92">
        <f>C12/C15</f>
        <v>150000</v>
      </c>
      <c r="E24" s="33" t="s">
        <v>290</v>
      </c>
      <c r="F24" s="92">
        <f>F27-F23</f>
        <v>165000</v>
      </c>
    </row>
    <row r="25" spans="1:8" x14ac:dyDescent="0.25">
      <c r="A25" s="13"/>
      <c r="B25" s="33" t="s">
        <v>190</v>
      </c>
      <c r="C25" s="57">
        <f>C12/C16</f>
        <v>120000</v>
      </c>
      <c r="F25" s="94"/>
    </row>
    <row r="26" spans="1:8" x14ac:dyDescent="0.25">
      <c r="A26" s="13"/>
      <c r="B26" t="s">
        <v>6</v>
      </c>
      <c r="C26" s="93" t="s">
        <v>6</v>
      </c>
      <c r="F26" s="68"/>
    </row>
    <row r="27" spans="1:8" x14ac:dyDescent="0.25">
      <c r="A27" s="13"/>
      <c r="B27" s="33" t="s">
        <v>286</v>
      </c>
      <c r="C27" s="28">
        <f>SUM(C23:C25)</f>
        <v>280000</v>
      </c>
      <c r="E27" s="33" t="s">
        <v>174</v>
      </c>
      <c r="F27" s="49">
        <f>C30*(C18/100)</f>
        <v>305000</v>
      </c>
    </row>
    <row r="28" spans="1:8" s="33" customFormat="1" x14ac:dyDescent="0.25">
      <c r="A28" s="13"/>
      <c r="B28" s="33" t="s">
        <v>129</v>
      </c>
      <c r="C28" s="57">
        <f>C30-C27</f>
        <v>220000</v>
      </c>
      <c r="E28" s="33" t="s">
        <v>65</v>
      </c>
      <c r="F28" s="92">
        <f>F30-F27</f>
        <v>195000</v>
      </c>
    </row>
    <row r="29" spans="1:8" s="33" customFormat="1" x14ac:dyDescent="0.25">
      <c r="A29" s="13"/>
      <c r="C29" s="56"/>
      <c r="F29" s="94"/>
    </row>
    <row r="30" spans="1:8" s="2" customFormat="1" ht="30" x14ac:dyDescent="0.25">
      <c r="A30" s="90"/>
      <c r="B30" s="2" t="s">
        <v>125</v>
      </c>
      <c r="C30" s="91">
        <f>C12/C13</f>
        <v>500000</v>
      </c>
      <c r="E30" s="2" t="s">
        <v>291</v>
      </c>
      <c r="F30" s="95">
        <f>C30</f>
        <v>500000</v>
      </c>
    </row>
    <row r="31" spans="1:8" ht="15.75" thickBot="1" x14ac:dyDescent="0.3">
      <c r="A31" s="13"/>
      <c r="C31" s="38"/>
      <c r="F31" s="38"/>
    </row>
    <row r="32" spans="1:8" ht="15.75" thickTop="1" x14ac:dyDescent="0.25">
      <c r="A32" s="13"/>
      <c r="B32" t="s">
        <v>6</v>
      </c>
      <c r="C32" t="s">
        <v>6</v>
      </c>
    </row>
    <row r="33" spans="1:8" x14ac:dyDescent="0.25">
      <c r="A33" s="13"/>
    </row>
    <row r="34" spans="1:8" x14ac:dyDescent="0.25">
      <c r="A34" s="13"/>
      <c r="B34" s="17" t="s">
        <v>8</v>
      </c>
    </row>
    <row r="35" spans="1:8" x14ac:dyDescent="0.25">
      <c r="A35" s="18"/>
      <c r="B35" s="19"/>
      <c r="C35" s="20"/>
      <c r="D35" s="20"/>
      <c r="E35" s="20"/>
      <c r="F35" s="20"/>
      <c r="G35" s="18"/>
      <c r="H35" s="18"/>
    </row>
    <row r="36" spans="1:8" x14ac:dyDescent="0.25">
      <c r="A36" s="18"/>
      <c r="B36" s="21" t="s">
        <v>9</v>
      </c>
      <c r="C36" s="21"/>
      <c r="D36" s="21"/>
      <c r="E36" s="18"/>
      <c r="F36" s="20"/>
      <c r="G36" s="18"/>
      <c r="H36" s="18"/>
    </row>
    <row r="37" spans="1:8" ht="31.5" customHeight="1" x14ac:dyDescent="0.25">
      <c r="A37" s="18"/>
      <c r="B37" s="22" t="s">
        <v>10</v>
      </c>
      <c r="C37" s="23" t="s">
        <v>11</v>
      </c>
      <c r="D37" s="21"/>
      <c r="E37" s="18"/>
      <c r="F37" s="20"/>
      <c r="G37" s="18"/>
      <c r="H37" s="18"/>
    </row>
    <row r="38" spans="1:8" ht="31.5" customHeight="1" x14ac:dyDescent="0.25">
      <c r="A38" s="18"/>
      <c r="B38" s="22" t="s">
        <v>12</v>
      </c>
      <c r="C38" s="24" t="s">
        <v>13</v>
      </c>
      <c r="D38" s="21" t="s">
        <v>14</v>
      </c>
      <c r="E38" s="18"/>
      <c r="F38" s="20"/>
      <c r="G38" s="18"/>
      <c r="H38" s="18"/>
    </row>
    <row r="39" spans="1:8" x14ac:dyDescent="0.25">
      <c r="A39" s="18"/>
      <c r="B39" s="21" t="s">
        <v>15</v>
      </c>
      <c r="C39" s="23" t="s">
        <v>11</v>
      </c>
      <c r="D39" s="21"/>
      <c r="E39" s="18"/>
      <c r="F39" s="20"/>
      <c r="G39" s="18"/>
      <c r="H39" s="18"/>
    </row>
    <row r="40" spans="1:8" x14ac:dyDescent="0.25">
      <c r="A40" s="18"/>
      <c r="B40" s="21" t="s">
        <v>16</v>
      </c>
      <c r="C40" s="23" t="s">
        <v>17</v>
      </c>
      <c r="D40" s="21"/>
      <c r="E40" s="18"/>
      <c r="F40" s="20"/>
      <c r="G40" s="18"/>
      <c r="H40" s="18"/>
    </row>
    <row r="41" spans="1:8" x14ac:dyDescent="0.25">
      <c r="A41" s="18"/>
      <c r="B41" s="21" t="s">
        <v>18</v>
      </c>
      <c r="C41" s="23" t="s">
        <v>19</v>
      </c>
      <c r="D41" s="20"/>
      <c r="E41" s="18"/>
      <c r="F41" s="20"/>
      <c r="G41" s="18"/>
      <c r="H41" s="18"/>
    </row>
    <row r="42" spans="1:8" x14ac:dyDescent="0.25">
      <c r="C42" s="20"/>
      <c r="D42" s="20"/>
      <c r="E42" s="20"/>
      <c r="F42" s="20"/>
    </row>
    <row r="43" spans="1:8" x14ac:dyDescent="0.25">
      <c r="B43" s="6" t="s">
        <v>20</v>
      </c>
      <c r="C43" s="20"/>
      <c r="D43" s="20"/>
      <c r="E43" s="20"/>
      <c r="F43" s="20"/>
    </row>
    <row r="44" spans="1:8" x14ac:dyDescent="0.25">
      <c r="B44" s="20"/>
      <c r="C44" s="20"/>
      <c r="D44" s="20"/>
      <c r="E44" s="20"/>
      <c r="F44" s="20"/>
    </row>
    <row r="45" spans="1:8" x14ac:dyDescent="0.25">
      <c r="B45" s="20"/>
      <c r="C45" s="20"/>
      <c r="D45" s="20"/>
      <c r="E45" s="20"/>
      <c r="F45" s="20"/>
    </row>
  </sheetData>
  <mergeCells count="1">
    <mergeCell ref="B3:G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workbookViewId="0">
      <selection activeCell="C20" sqref="C20"/>
    </sheetView>
  </sheetViews>
  <sheetFormatPr defaultRowHeight="15" x14ac:dyDescent="0.25"/>
  <cols>
    <col min="1" max="1" width="16.42578125" customWidth="1"/>
    <col min="2" max="2" width="23.7109375" customWidth="1"/>
    <col min="3" max="4" width="14.42578125" customWidth="1"/>
  </cols>
  <sheetData>
    <row r="1" spans="1:8" ht="26.25" x14ac:dyDescent="0.4">
      <c r="A1" s="1" t="s">
        <v>0</v>
      </c>
    </row>
    <row r="2" spans="1:8" ht="26.25" x14ac:dyDescent="0.4">
      <c r="A2" s="1" t="s">
        <v>53</v>
      </c>
    </row>
    <row r="3" spans="1:8" ht="236.25" customHeight="1" x14ac:dyDescent="0.25">
      <c r="A3" s="2"/>
      <c r="B3" s="140" t="s">
        <v>389</v>
      </c>
      <c r="C3" s="140"/>
      <c r="D3" s="140"/>
      <c r="E3" s="140"/>
      <c r="F3" s="140"/>
      <c r="G3" s="140"/>
      <c r="H3" s="140"/>
    </row>
    <row r="4" spans="1:8" s="32" customFormat="1" ht="21.75" customHeight="1" x14ac:dyDescent="0.25">
      <c r="A4" s="7"/>
      <c r="B4" s="8"/>
      <c r="C4" s="8"/>
      <c r="D4" s="8"/>
      <c r="E4" s="8"/>
      <c r="F4" s="8"/>
      <c r="G4" s="8"/>
      <c r="H4" s="8"/>
    </row>
    <row r="5" spans="1:8" s="67" customFormat="1" ht="14.25" customHeight="1" x14ac:dyDescent="0.25">
      <c r="A5" s="134"/>
      <c r="B5" s="9" t="s">
        <v>1</v>
      </c>
      <c r="C5" s="9"/>
      <c r="D5" s="9"/>
      <c r="E5" s="9"/>
      <c r="F5" s="9"/>
      <c r="G5" s="9"/>
      <c r="H5" s="9"/>
    </row>
    <row r="6" spans="1:8" s="67" customFormat="1" x14ac:dyDescent="0.25">
      <c r="A6" s="134"/>
      <c r="B6" s="136" t="s">
        <v>2</v>
      </c>
      <c r="C6" s="135"/>
      <c r="D6" s="135"/>
      <c r="E6" s="135"/>
      <c r="F6" s="135"/>
      <c r="G6" s="135"/>
      <c r="H6" s="135"/>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c r="C11" s="15"/>
    </row>
    <row r="12" spans="1:8" x14ac:dyDescent="0.25">
      <c r="B12" s="33" t="s">
        <v>284</v>
      </c>
      <c r="C12" s="41">
        <v>3549000</v>
      </c>
    </row>
    <row r="13" spans="1:8" x14ac:dyDescent="0.25">
      <c r="A13" s="12" t="s">
        <v>6</v>
      </c>
      <c r="B13" s="33" t="s">
        <v>193</v>
      </c>
      <c r="C13" s="41">
        <v>179000</v>
      </c>
    </row>
    <row r="14" spans="1:8" x14ac:dyDescent="0.25">
      <c r="A14" s="13"/>
      <c r="B14" s="33" t="s">
        <v>190</v>
      </c>
      <c r="C14" s="41">
        <v>911000</v>
      </c>
      <c r="D14" t="s">
        <v>6</v>
      </c>
    </row>
    <row r="15" spans="1:8" x14ac:dyDescent="0.25">
      <c r="A15" s="13"/>
      <c r="B15" s="33" t="s">
        <v>167</v>
      </c>
      <c r="C15" s="41">
        <v>788000</v>
      </c>
      <c r="D15" t="s">
        <v>6</v>
      </c>
    </row>
    <row r="16" spans="1:8" x14ac:dyDescent="0.25">
      <c r="A16" s="13"/>
      <c r="B16" s="33" t="s">
        <v>144</v>
      </c>
      <c r="C16" s="52">
        <v>1.4</v>
      </c>
      <c r="D16" s="33" t="s">
        <v>88</v>
      </c>
    </row>
    <row r="17" spans="1:8" s="33" customFormat="1" x14ac:dyDescent="0.25">
      <c r="A17" s="13"/>
      <c r="B17" s="33" t="s">
        <v>210</v>
      </c>
      <c r="C17" s="52">
        <v>2.95</v>
      </c>
      <c r="D17" s="33" t="s">
        <v>88</v>
      </c>
    </row>
    <row r="18" spans="1:8" s="33" customFormat="1" x14ac:dyDescent="0.25">
      <c r="A18" s="13"/>
      <c r="B18" s="33" t="s">
        <v>292</v>
      </c>
      <c r="C18" s="54">
        <v>40</v>
      </c>
      <c r="D18" s="33" t="s">
        <v>84</v>
      </c>
    </row>
    <row r="19" spans="1:8" s="33" customFormat="1" x14ac:dyDescent="0.25">
      <c r="A19" s="13"/>
      <c r="B19" s="33" t="s">
        <v>293</v>
      </c>
      <c r="C19" s="52">
        <v>7</v>
      </c>
      <c r="D19" s="33" t="s">
        <v>88</v>
      </c>
    </row>
    <row r="20" spans="1:8" s="33" customFormat="1" x14ac:dyDescent="0.25">
      <c r="A20" s="13"/>
      <c r="C20" s="52"/>
    </row>
    <row r="21" spans="1:8" x14ac:dyDescent="0.25">
      <c r="A21" s="13"/>
      <c r="E21" s="27"/>
      <c r="H21" s="14"/>
    </row>
    <row r="22" spans="1:8" x14ac:dyDescent="0.25">
      <c r="A22" s="13"/>
      <c r="B22" s="5" t="s">
        <v>7</v>
      </c>
    </row>
    <row r="23" spans="1:8" x14ac:dyDescent="0.25">
      <c r="A23" s="13"/>
      <c r="B23" s="5"/>
    </row>
    <row r="24" spans="1:8" s="116" customFormat="1" x14ac:dyDescent="0.25">
      <c r="A24" s="13"/>
      <c r="B24" s="5" t="s">
        <v>55</v>
      </c>
    </row>
    <row r="25" spans="1:8" x14ac:dyDescent="0.25">
      <c r="A25" s="13" t="s">
        <v>6</v>
      </c>
      <c r="B25" s="5" t="s">
        <v>355</v>
      </c>
      <c r="C25" s="49">
        <f>C12/C19</f>
        <v>507000</v>
      </c>
    </row>
    <row r="26" spans="1:8" x14ac:dyDescent="0.25">
      <c r="A26" s="13"/>
    </row>
    <row r="27" spans="1:8" s="116" customFormat="1" x14ac:dyDescent="0.25">
      <c r="A27" s="13"/>
      <c r="B27" s="5" t="s">
        <v>56</v>
      </c>
      <c r="C27" s="122"/>
    </row>
    <row r="28" spans="1:8" s="116" customFormat="1" x14ac:dyDescent="0.25">
      <c r="A28" s="13"/>
      <c r="B28" s="27" t="s">
        <v>126</v>
      </c>
      <c r="C28" s="122">
        <f>C15*C17</f>
        <v>2324600</v>
      </c>
    </row>
    <row r="29" spans="1:8" s="116" customFormat="1" x14ac:dyDescent="0.25">
      <c r="A29" s="13"/>
      <c r="B29" s="27" t="s">
        <v>357</v>
      </c>
      <c r="C29" s="122">
        <f>C13+C25+C14</f>
        <v>1597000</v>
      </c>
    </row>
    <row r="30" spans="1:8" s="116" customFormat="1" x14ac:dyDescent="0.25">
      <c r="A30" s="13"/>
      <c r="B30" s="5" t="s">
        <v>354</v>
      </c>
      <c r="C30" s="49">
        <f>(C15*C17)-C13-C14-C25</f>
        <v>727600</v>
      </c>
    </row>
    <row r="31" spans="1:8" s="116" customFormat="1" x14ac:dyDescent="0.25">
      <c r="A31" s="13"/>
      <c r="B31" s="5"/>
      <c r="C31" s="49"/>
    </row>
    <row r="32" spans="1:8" s="116" customFormat="1" x14ac:dyDescent="0.25">
      <c r="A32" s="13"/>
      <c r="B32" s="5" t="s">
        <v>356</v>
      </c>
      <c r="C32" s="49"/>
    </row>
    <row r="33" spans="1:8" s="116" customFormat="1" x14ac:dyDescent="0.25">
      <c r="A33" s="13"/>
      <c r="B33" s="27" t="s">
        <v>125</v>
      </c>
      <c r="C33" s="122">
        <f>C12/C16</f>
        <v>2535000</v>
      </c>
    </row>
    <row r="34" spans="1:8" x14ac:dyDescent="0.25">
      <c r="A34" s="13"/>
      <c r="B34" s="116" t="s">
        <v>129</v>
      </c>
      <c r="C34" s="28">
        <f>(C12/C16)-C13-C14-C25-C30</f>
        <v>210400</v>
      </c>
    </row>
    <row r="35" spans="1:8" s="116" customFormat="1" x14ac:dyDescent="0.25">
      <c r="A35" s="13"/>
      <c r="C35" s="28"/>
    </row>
    <row r="36" spans="1:8" s="116" customFormat="1" x14ac:dyDescent="0.25">
      <c r="A36" s="13"/>
      <c r="B36" s="5" t="s">
        <v>63</v>
      </c>
      <c r="C36" s="28"/>
    </row>
    <row r="37" spans="1:8" s="116" customFormat="1" x14ac:dyDescent="0.25">
      <c r="A37" s="13"/>
      <c r="B37" s="27" t="s">
        <v>174</v>
      </c>
      <c r="C37" s="60">
        <f>C33*C18/100</f>
        <v>1014000</v>
      </c>
    </row>
    <row r="38" spans="1:8" x14ac:dyDescent="0.25">
      <c r="A38" s="13"/>
      <c r="B38" s="116" t="s">
        <v>290</v>
      </c>
      <c r="C38" s="28">
        <f>(C12/C16)*(C18/100)-C15</f>
        <v>226000</v>
      </c>
    </row>
    <row r="39" spans="1:8" x14ac:dyDescent="0.25">
      <c r="A39" s="13"/>
      <c r="B39" t="s">
        <v>6</v>
      </c>
      <c r="C39" s="28" t="s">
        <v>21</v>
      </c>
      <c r="E39" t="s">
        <v>6</v>
      </c>
    </row>
    <row r="40" spans="1:8" x14ac:dyDescent="0.25">
      <c r="A40" s="13"/>
    </row>
    <row r="41" spans="1:8" x14ac:dyDescent="0.25">
      <c r="A41" s="13"/>
      <c r="B41" s="17" t="s">
        <v>8</v>
      </c>
    </row>
    <row r="42" spans="1:8" x14ac:dyDescent="0.25">
      <c r="A42" s="18"/>
      <c r="B42" s="19"/>
      <c r="C42" s="20"/>
      <c r="D42" s="20"/>
      <c r="E42" s="20"/>
      <c r="F42" s="20"/>
      <c r="G42" s="18"/>
      <c r="H42" s="18"/>
    </row>
    <row r="43" spans="1:8" x14ac:dyDescent="0.25">
      <c r="A43" s="18"/>
      <c r="B43" s="21" t="s">
        <v>9</v>
      </c>
      <c r="C43" s="21"/>
      <c r="D43" s="21"/>
      <c r="E43" s="18"/>
      <c r="F43" s="20"/>
      <c r="G43" s="18"/>
      <c r="H43" s="18"/>
    </row>
    <row r="44" spans="1:8" ht="31.5" customHeight="1" x14ac:dyDescent="0.25">
      <c r="A44" s="18"/>
      <c r="B44" s="22" t="s">
        <v>10</v>
      </c>
      <c r="C44" s="23" t="s">
        <v>11</v>
      </c>
      <c r="D44" s="21"/>
      <c r="E44" s="18"/>
      <c r="F44" s="20"/>
      <c r="G44" s="18"/>
      <c r="H44" s="18"/>
    </row>
    <row r="45" spans="1:8" ht="31.5" customHeight="1" x14ac:dyDescent="0.25">
      <c r="A45" s="18"/>
      <c r="B45" s="22" t="s">
        <v>12</v>
      </c>
      <c r="C45" s="24" t="s">
        <v>13</v>
      </c>
      <c r="D45" s="21" t="s">
        <v>14</v>
      </c>
      <c r="E45" s="18"/>
      <c r="F45" s="20"/>
      <c r="G45" s="18"/>
      <c r="H45" s="18"/>
    </row>
    <row r="46" spans="1:8" x14ac:dyDescent="0.25">
      <c r="A46" s="18"/>
      <c r="B46" s="21" t="s">
        <v>15</v>
      </c>
      <c r="C46" s="23" t="s">
        <v>11</v>
      </c>
      <c r="D46" s="21"/>
      <c r="E46" s="18"/>
      <c r="F46" s="20"/>
      <c r="G46" s="18"/>
      <c r="H46" s="18"/>
    </row>
    <row r="47" spans="1:8" x14ac:dyDescent="0.25">
      <c r="A47" s="18"/>
      <c r="B47" s="21" t="s">
        <v>16</v>
      </c>
      <c r="C47" s="23" t="s">
        <v>17</v>
      </c>
      <c r="D47" s="21"/>
      <c r="E47" s="18"/>
      <c r="F47" s="20"/>
      <c r="G47" s="18"/>
      <c r="H47" s="18"/>
    </row>
    <row r="48" spans="1:8" x14ac:dyDescent="0.25">
      <c r="A48" s="18"/>
      <c r="B48" s="21" t="s">
        <v>18</v>
      </c>
      <c r="C48" s="23" t="s">
        <v>19</v>
      </c>
      <c r="D48" s="20"/>
      <c r="E48" s="18"/>
      <c r="F48" s="20"/>
      <c r="G48" s="18"/>
      <c r="H48" s="18"/>
    </row>
    <row r="49" spans="2:6" x14ac:dyDescent="0.25">
      <c r="C49" s="20"/>
      <c r="D49" s="20"/>
      <c r="E49" s="20"/>
      <c r="F49" s="20"/>
    </row>
    <row r="50" spans="2:6" x14ac:dyDescent="0.25">
      <c r="B50" s="6" t="s">
        <v>20</v>
      </c>
      <c r="C50" s="20"/>
      <c r="D50" s="20"/>
      <c r="E50" s="20"/>
      <c r="F50" s="20"/>
    </row>
    <row r="51" spans="2:6" x14ac:dyDescent="0.25">
      <c r="B51" s="20"/>
      <c r="C51" s="20"/>
      <c r="D51" s="20"/>
      <c r="E51" s="20"/>
      <c r="F51" s="20"/>
    </row>
    <row r="52" spans="2:6" x14ac:dyDescent="0.25">
      <c r="B52" s="20"/>
      <c r="C52" s="20"/>
      <c r="D52" s="20"/>
      <c r="E52" s="20"/>
      <c r="F52" s="20"/>
    </row>
  </sheetData>
  <mergeCells count="1">
    <mergeCell ref="B3:H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workbookViewId="0">
      <selection activeCell="C23" sqref="C23"/>
    </sheetView>
  </sheetViews>
  <sheetFormatPr defaultRowHeight="15" x14ac:dyDescent="0.25"/>
  <cols>
    <col min="1" max="1" width="17.42578125" customWidth="1"/>
    <col min="2" max="2" width="26.28515625" customWidth="1"/>
    <col min="3" max="3" width="13" customWidth="1"/>
    <col min="5" max="5" width="14.85546875" customWidth="1"/>
  </cols>
  <sheetData>
    <row r="1" spans="1:8" ht="26.25" x14ac:dyDescent="0.4">
      <c r="A1" s="1" t="s">
        <v>0</v>
      </c>
    </row>
    <row r="2" spans="1:8" ht="26.25" x14ac:dyDescent="0.4">
      <c r="A2" s="1" t="s">
        <v>54</v>
      </c>
    </row>
    <row r="3" spans="1:8" ht="246" customHeight="1" x14ac:dyDescent="0.25">
      <c r="A3" s="2"/>
      <c r="B3" s="142" t="s">
        <v>390</v>
      </c>
      <c r="C3" s="142"/>
      <c r="D3" s="142"/>
      <c r="E3" s="142"/>
      <c r="F3" s="142"/>
      <c r="G3" s="142"/>
      <c r="H3" s="142"/>
    </row>
    <row r="4" spans="1:8" s="32" customFormat="1" ht="23.25" customHeight="1" x14ac:dyDescent="0.25">
      <c r="A4" s="7"/>
      <c r="B4" s="8"/>
      <c r="C4" s="8"/>
      <c r="D4" s="8"/>
      <c r="E4" s="8"/>
      <c r="F4" s="8"/>
      <c r="G4" s="8"/>
      <c r="H4" s="8"/>
    </row>
    <row r="5" spans="1:8" ht="32.25" customHeight="1"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s="33" customFormat="1" x14ac:dyDescent="0.25">
      <c r="B11" s="5"/>
    </row>
    <row r="12" spans="1:8" x14ac:dyDescent="0.25">
      <c r="B12" s="33" t="s">
        <v>57</v>
      </c>
      <c r="C12" s="25">
        <v>28.5</v>
      </c>
      <c r="D12" s="33" t="s">
        <v>296</v>
      </c>
    </row>
    <row r="13" spans="1:8" x14ac:dyDescent="0.25">
      <c r="B13" s="33" t="s">
        <v>294</v>
      </c>
      <c r="C13" s="52">
        <v>1.9</v>
      </c>
      <c r="D13" s="33" t="s">
        <v>88</v>
      </c>
    </row>
    <row r="14" spans="1:8" x14ac:dyDescent="0.25">
      <c r="A14" s="12" t="s">
        <v>6</v>
      </c>
      <c r="B14" s="33" t="s">
        <v>295</v>
      </c>
      <c r="C14" s="25">
        <v>35</v>
      </c>
      <c r="D14" s="33" t="s">
        <v>84</v>
      </c>
    </row>
    <row r="15" spans="1:8" x14ac:dyDescent="0.25">
      <c r="A15" s="13"/>
      <c r="B15" s="33" t="s">
        <v>210</v>
      </c>
      <c r="C15" s="52">
        <v>2.5</v>
      </c>
      <c r="D15" s="33" t="s">
        <v>88</v>
      </c>
    </row>
    <row r="16" spans="1:8" x14ac:dyDescent="0.25">
      <c r="A16" s="13"/>
      <c r="B16" s="33" t="s">
        <v>195</v>
      </c>
      <c r="C16" s="25">
        <v>10</v>
      </c>
      <c r="D16" s="33" t="s">
        <v>88</v>
      </c>
    </row>
    <row r="17" spans="1:8" x14ac:dyDescent="0.25">
      <c r="A17" s="13"/>
      <c r="B17" s="33" t="s">
        <v>184</v>
      </c>
      <c r="C17" s="25">
        <v>20</v>
      </c>
      <c r="D17" s="33" t="s">
        <v>185</v>
      </c>
    </row>
    <row r="18" spans="1:8" x14ac:dyDescent="0.25">
      <c r="A18" s="13"/>
      <c r="B18" s="33" t="s">
        <v>127</v>
      </c>
      <c r="C18" s="25">
        <v>5</v>
      </c>
      <c r="D18" s="33" t="s">
        <v>88</v>
      </c>
    </row>
    <row r="19" spans="1:8" s="33" customFormat="1" x14ac:dyDescent="0.25">
      <c r="A19" s="13"/>
      <c r="B19" s="33" t="s">
        <v>298</v>
      </c>
      <c r="C19" s="67">
        <v>360</v>
      </c>
    </row>
    <row r="20" spans="1:8" x14ac:dyDescent="0.25">
      <c r="A20" s="13"/>
      <c r="E20" s="27"/>
      <c r="H20" s="14"/>
    </row>
    <row r="21" spans="1:8" x14ac:dyDescent="0.25">
      <c r="A21" s="13"/>
      <c r="B21" s="5" t="s">
        <v>7</v>
      </c>
    </row>
    <row r="22" spans="1:8" s="33" customFormat="1" x14ac:dyDescent="0.25">
      <c r="A22" s="13"/>
      <c r="B22" s="5"/>
    </row>
    <row r="23" spans="1:8" s="33" customFormat="1" x14ac:dyDescent="0.25">
      <c r="A23" s="13"/>
      <c r="B23" s="5" t="s">
        <v>297</v>
      </c>
    </row>
    <row r="24" spans="1:8" s="33" customFormat="1" x14ac:dyDescent="0.25">
      <c r="A24" s="13" t="s">
        <v>6</v>
      </c>
      <c r="B24" s="33" t="s">
        <v>193</v>
      </c>
      <c r="C24" s="96">
        <f>C28-C26-C25</f>
        <v>4.866666666666668</v>
      </c>
      <c r="E24" s="33" t="s">
        <v>289</v>
      </c>
      <c r="F24" s="96">
        <f>C28/C15</f>
        <v>3.72</v>
      </c>
    </row>
    <row r="25" spans="1:8" s="33" customFormat="1" x14ac:dyDescent="0.25">
      <c r="A25" s="13"/>
      <c r="B25" s="33" t="s">
        <v>183</v>
      </c>
      <c r="C25" s="118">
        <f>C12/C19*C17</f>
        <v>1.5833333333333333</v>
      </c>
      <c r="E25" s="33" t="s">
        <v>290</v>
      </c>
      <c r="F25" s="70">
        <f>F28-F24</f>
        <v>1.5299999999999998</v>
      </c>
    </row>
    <row r="26" spans="1:8" s="33" customFormat="1" x14ac:dyDescent="0.25">
      <c r="A26" s="13"/>
      <c r="B26" s="33" t="s">
        <v>190</v>
      </c>
      <c r="C26" s="76">
        <f>C12/C16</f>
        <v>2.85</v>
      </c>
      <c r="F26" s="100"/>
    </row>
    <row r="27" spans="1:8" s="33" customFormat="1" x14ac:dyDescent="0.25">
      <c r="A27" s="13"/>
      <c r="B27" s="33" t="s">
        <v>6</v>
      </c>
      <c r="C27" s="98" t="s">
        <v>6</v>
      </c>
      <c r="F27" s="96"/>
    </row>
    <row r="28" spans="1:8" s="33" customFormat="1" x14ac:dyDescent="0.25">
      <c r="A28" s="13"/>
      <c r="B28" s="33" t="s">
        <v>286</v>
      </c>
      <c r="C28" s="97">
        <f>C31-C29</f>
        <v>9.3000000000000007</v>
      </c>
      <c r="E28" s="33" t="s">
        <v>174</v>
      </c>
      <c r="F28" s="96">
        <f>(C14/100)*C31</f>
        <v>5.25</v>
      </c>
    </row>
    <row r="29" spans="1:8" s="33" customFormat="1" x14ac:dyDescent="0.25">
      <c r="A29" s="13"/>
      <c r="B29" s="33" t="s">
        <v>129</v>
      </c>
      <c r="C29" s="74">
        <f>C12/C18</f>
        <v>5.7</v>
      </c>
      <c r="E29" s="33" t="s">
        <v>65</v>
      </c>
      <c r="F29" s="102">
        <f>F31-F28</f>
        <v>9.75</v>
      </c>
    </row>
    <row r="30" spans="1:8" s="33" customFormat="1" x14ac:dyDescent="0.25">
      <c r="A30" s="13"/>
      <c r="C30" s="98"/>
      <c r="F30" s="100"/>
    </row>
    <row r="31" spans="1:8" s="2" customFormat="1" ht="45" customHeight="1" x14ac:dyDescent="0.25">
      <c r="A31" s="90"/>
      <c r="B31" s="2" t="s">
        <v>125</v>
      </c>
      <c r="C31" s="99">
        <f>C12/C13</f>
        <v>15</v>
      </c>
      <c r="E31" s="2" t="s">
        <v>291</v>
      </c>
      <c r="F31" s="101">
        <f>C31</f>
        <v>15</v>
      </c>
    </row>
    <row r="32" spans="1:8" s="33" customFormat="1" ht="15.75" thickBot="1" x14ac:dyDescent="0.3">
      <c r="A32" s="13"/>
      <c r="C32" s="38"/>
      <c r="F32" s="38"/>
    </row>
    <row r="33" spans="1:8" s="33" customFormat="1" ht="15.75" thickTop="1" x14ac:dyDescent="0.25">
      <c r="A33" s="13"/>
      <c r="C33" s="14"/>
      <c r="F33" s="14"/>
    </row>
    <row r="34" spans="1:8" s="33" customFormat="1" x14ac:dyDescent="0.25">
      <c r="A34" s="13"/>
      <c r="C34" s="14"/>
      <c r="F34" s="14"/>
    </row>
    <row r="35" spans="1:8" x14ac:dyDescent="0.25">
      <c r="A35" s="13"/>
      <c r="B35" s="17" t="s">
        <v>8</v>
      </c>
    </row>
    <row r="36" spans="1:8" x14ac:dyDescent="0.25">
      <c r="A36" s="18"/>
      <c r="B36" s="19"/>
      <c r="C36" s="20"/>
      <c r="D36" s="20"/>
      <c r="E36" s="20"/>
      <c r="F36" s="20"/>
      <c r="G36" s="18"/>
      <c r="H36" s="18"/>
    </row>
    <row r="37" spans="1:8" x14ac:dyDescent="0.25">
      <c r="A37" s="18"/>
      <c r="B37" s="21" t="s">
        <v>9</v>
      </c>
      <c r="C37" s="21"/>
      <c r="D37" s="21"/>
      <c r="E37" s="18"/>
      <c r="F37" s="20"/>
      <c r="G37" s="18"/>
      <c r="H37" s="18"/>
    </row>
    <row r="38" spans="1:8" ht="31.5" customHeight="1" x14ac:dyDescent="0.25">
      <c r="A38" s="18"/>
      <c r="B38" s="22" t="s">
        <v>10</v>
      </c>
      <c r="C38" s="23" t="s">
        <v>11</v>
      </c>
      <c r="D38" s="21"/>
      <c r="E38" s="18"/>
      <c r="F38" s="20"/>
      <c r="G38" s="18"/>
      <c r="H38" s="18"/>
    </row>
    <row r="39" spans="1:8" ht="31.5" customHeight="1" x14ac:dyDescent="0.25">
      <c r="A39" s="18"/>
      <c r="B39" s="22" t="s">
        <v>12</v>
      </c>
      <c r="C39" s="24" t="s">
        <v>13</v>
      </c>
      <c r="D39" s="21" t="s">
        <v>14</v>
      </c>
      <c r="E39" s="18"/>
      <c r="F39" s="20"/>
      <c r="G39" s="18"/>
      <c r="H39" s="18"/>
    </row>
    <row r="40" spans="1:8" x14ac:dyDescent="0.25">
      <c r="A40" s="18"/>
      <c r="B40" s="21" t="s">
        <v>15</v>
      </c>
      <c r="C40" s="23" t="s">
        <v>11</v>
      </c>
      <c r="D40" s="21"/>
      <c r="E40" s="18"/>
      <c r="F40" s="20"/>
      <c r="G40" s="18"/>
      <c r="H40" s="18"/>
    </row>
    <row r="41" spans="1:8" x14ac:dyDescent="0.25">
      <c r="A41" s="18"/>
      <c r="B41" s="21" t="s">
        <v>16</v>
      </c>
      <c r="C41" s="23" t="s">
        <v>17</v>
      </c>
      <c r="D41" s="21"/>
      <c r="E41" s="18"/>
      <c r="F41" s="20"/>
      <c r="G41" s="18"/>
      <c r="H41" s="18"/>
    </row>
    <row r="42" spans="1:8" x14ac:dyDescent="0.25">
      <c r="A42" s="18"/>
      <c r="B42" s="21" t="s">
        <v>18</v>
      </c>
      <c r="C42" s="23" t="s">
        <v>19</v>
      </c>
      <c r="D42" s="20"/>
      <c r="E42" s="18"/>
      <c r="F42" s="20"/>
      <c r="G42" s="18"/>
      <c r="H42" s="18"/>
    </row>
    <row r="43" spans="1:8" x14ac:dyDescent="0.25">
      <c r="C43" s="20"/>
      <c r="D43" s="20"/>
      <c r="E43" s="20"/>
      <c r="F43" s="20"/>
    </row>
    <row r="44" spans="1:8" x14ac:dyDescent="0.25">
      <c r="B44" s="6" t="s">
        <v>20</v>
      </c>
      <c r="C44" s="20"/>
      <c r="D44" s="20"/>
      <c r="E44" s="20"/>
      <c r="F44" s="20"/>
    </row>
    <row r="45" spans="1:8" x14ac:dyDescent="0.25">
      <c r="B45" s="20"/>
      <c r="C45" s="20"/>
      <c r="D45" s="20"/>
      <c r="E45" s="20"/>
      <c r="F45" s="20"/>
    </row>
    <row r="46" spans="1:8" x14ac:dyDescent="0.25">
      <c r="B46" s="20"/>
      <c r="C46" s="20"/>
      <c r="D46" s="20"/>
      <c r="E46" s="20"/>
      <c r="F46" s="20"/>
    </row>
  </sheetData>
  <mergeCells count="1">
    <mergeCell ref="B3:H3"/>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workbookViewId="0">
      <selection activeCell="D47" sqref="D47"/>
    </sheetView>
  </sheetViews>
  <sheetFormatPr defaultRowHeight="15" x14ac:dyDescent="0.25"/>
  <cols>
    <col min="1" max="1" width="16.28515625" customWidth="1"/>
    <col min="2" max="2" width="38" customWidth="1"/>
    <col min="3" max="3" width="1.85546875" customWidth="1"/>
    <col min="4" max="4" width="13.85546875" bestFit="1" customWidth="1"/>
  </cols>
  <sheetData>
    <row r="1" spans="1:8" ht="26.25" x14ac:dyDescent="0.4">
      <c r="A1" s="1" t="s">
        <v>0</v>
      </c>
    </row>
    <row r="2" spans="1:8" ht="26.25" x14ac:dyDescent="0.4">
      <c r="A2" s="1" t="s">
        <v>327</v>
      </c>
    </row>
    <row r="3" spans="1:8" ht="204" customHeight="1" x14ac:dyDescent="0.25">
      <c r="A3" s="5"/>
      <c r="B3" s="144" t="s">
        <v>391</v>
      </c>
      <c r="C3" s="144"/>
      <c r="D3" s="144"/>
      <c r="E3" s="144"/>
      <c r="F3" s="144"/>
      <c r="G3" s="144"/>
      <c r="H3" s="144"/>
    </row>
    <row r="4" spans="1:8" s="32" customForma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s="33" customFormat="1" x14ac:dyDescent="0.25">
      <c r="B11" s="5"/>
      <c r="D11" s="33" t="s">
        <v>6</v>
      </c>
    </row>
    <row r="12" spans="1:8" s="33" customFormat="1" x14ac:dyDescent="0.25">
      <c r="B12" s="27" t="s">
        <v>193</v>
      </c>
      <c r="D12" s="41">
        <v>52200</v>
      </c>
    </row>
    <row r="13" spans="1:8" s="33" customFormat="1" x14ac:dyDescent="0.25">
      <c r="B13" s="27" t="s">
        <v>299</v>
      </c>
      <c r="D13" s="41">
        <v>24400</v>
      </c>
    </row>
    <row r="14" spans="1:8" s="33" customFormat="1" x14ac:dyDescent="0.25">
      <c r="B14" s="27" t="s">
        <v>183</v>
      </c>
      <c r="D14" s="41">
        <v>222000</v>
      </c>
    </row>
    <row r="15" spans="1:8" s="33" customFormat="1" x14ac:dyDescent="0.25">
      <c r="B15" s="27" t="s">
        <v>190</v>
      </c>
      <c r="D15" s="41">
        <v>238000</v>
      </c>
    </row>
    <row r="16" spans="1:8" s="33" customFormat="1" x14ac:dyDescent="0.25">
      <c r="B16" s="27" t="s">
        <v>286</v>
      </c>
      <c r="D16" s="15">
        <f>SUM(D12:D15)</f>
        <v>536600</v>
      </c>
    </row>
    <row r="17" spans="2:5" s="33" customFormat="1" x14ac:dyDescent="0.25">
      <c r="B17" s="27" t="s">
        <v>300</v>
      </c>
      <c r="D17" s="41">
        <v>65900</v>
      </c>
    </row>
    <row r="18" spans="2:5" s="33" customFormat="1" x14ac:dyDescent="0.25">
      <c r="B18" s="27" t="s">
        <v>301</v>
      </c>
      <c r="D18" s="41">
        <v>615000</v>
      </c>
    </row>
    <row r="19" spans="2:5" s="33" customFormat="1" x14ac:dyDescent="0.25">
      <c r="B19" s="27" t="s">
        <v>302</v>
      </c>
      <c r="D19" s="41">
        <v>271000</v>
      </c>
      <c r="E19" s="111" t="s">
        <v>338</v>
      </c>
    </row>
    <row r="20" spans="2:5" s="33" customFormat="1" x14ac:dyDescent="0.25">
      <c r="B20" s="27" t="s">
        <v>194</v>
      </c>
      <c r="D20" s="15">
        <f>D18-D19</f>
        <v>344000</v>
      </c>
    </row>
    <row r="21" spans="2:5" s="33" customFormat="1" x14ac:dyDescent="0.25">
      <c r="B21" s="27" t="s">
        <v>125</v>
      </c>
      <c r="D21" s="15">
        <f>D16+D17+D20</f>
        <v>946500</v>
      </c>
    </row>
    <row r="22" spans="2:5" s="33" customFormat="1" x14ac:dyDescent="0.25">
      <c r="B22" s="5"/>
    </row>
    <row r="23" spans="2:5" s="33" customFormat="1" x14ac:dyDescent="0.25">
      <c r="B23" s="27" t="s">
        <v>202</v>
      </c>
      <c r="D23" s="41">
        <v>93400</v>
      </c>
    </row>
    <row r="24" spans="2:5" s="33" customFormat="1" x14ac:dyDescent="0.25">
      <c r="B24" s="27" t="s">
        <v>303</v>
      </c>
      <c r="D24" s="41">
        <v>70600</v>
      </c>
    </row>
    <row r="25" spans="2:5" s="33" customFormat="1" x14ac:dyDescent="0.25">
      <c r="B25" s="27" t="s">
        <v>203</v>
      </c>
      <c r="D25" s="41">
        <v>17000</v>
      </c>
    </row>
    <row r="26" spans="2:5" s="33" customFormat="1" x14ac:dyDescent="0.25">
      <c r="B26" s="27" t="s">
        <v>167</v>
      </c>
      <c r="D26" s="15">
        <f>SUM(D23:D25)</f>
        <v>181000</v>
      </c>
    </row>
    <row r="27" spans="2:5" s="33" customFormat="1" x14ac:dyDescent="0.25">
      <c r="B27" s="27" t="s">
        <v>304</v>
      </c>
      <c r="D27" s="41">
        <v>153200</v>
      </c>
    </row>
    <row r="28" spans="2:5" s="33" customFormat="1" x14ac:dyDescent="0.25">
      <c r="B28" s="27" t="s">
        <v>309</v>
      </c>
      <c r="D28" s="71">
        <f>D26+D27</f>
        <v>334200</v>
      </c>
    </row>
    <row r="29" spans="2:5" s="33" customFormat="1" x14ac:dyDescent="0.25">
      <c r="B29" s="27" t="s">
        <v>305</v>
      </c>
      <c r="D29" s="41">
        <v>100000</v>
      </c>
    </row>
    <row r="30" spans="2:5" s="33" customFormat="1" x14ac:dyDescent="0.25">
      <c r="B30" s="27" t="s">
        <v>205</v>
      </c>
      <c r="D30" s="41">
        <v>80000</v>
      </c>
    </row>
    <row r="31" spans="2:5" s="33" customFormat="1" x14ac:dyDescent="0.25">
      <c r="B31" s="27" t="s">
        <v>306</v>
      </c>
      <c r="D31" s="41">
        <v>190000</v>
      </c>
    </row>
    <row r="32" spans="2:5" s="33" customFormat="1" x14ac:dyDescent="0.25">
      <c r="B32" s="27" t="s">
        <v>207</v>
      </c>
      <c r="D32" s="41">
        <v>242300</v>
      </c>
    </row>
    <row r="33" spans="1:8" s="33" customFormat="1" x14ac:dyDescent="0.25">
      <c r="B33" s="27" t="s">
        <v>307</v>
      </c>
      <c r="D33" s="15">
        <f>SUM(D29:D32)</f>
        <v>612300</v>
      </c>
    </row>
    <row r="34" spans="1:8" s="33" customFormat="1" x14ac:dyDescent="0.25">
      <c r="B34" s="27" t="s">
        <v>308</v>
      </c>
      <c r="D34" s="15">
        <f>D28+D33</f>
        <v>946500</v>
      </c>
    </row>
    <row r="35" spans="1:8" s="33" customFormat="1" x14ac:dyDescent="0.25">
      <c r="B35" s="27"/>
      <c r="D35" s="15"/>
    </row>
    <row r="36" spans="1:8" s="33" customFormat="1" x14ac:dyDescent="0.25">
      <c r="B36" s="27" t="s">
        <v>284</v>
      </c>
      <c r="D36" s="41">
        <v>2064000</v>
      </c>
    </row>
    <row r="37" spans="1:8" s="33" customFormat="1" x14ac:dyDescent="0.25">
      <c r="B37" s="27" t="s">
        <v>96</v>
      </c>
      <c r="D37" s="41">
        <v>1313000</v>
      </c>
    </row>
    <row r="38" spans="1:8" s="33" customFormat="1" x14ac:dyDescent="0.25">
      <c r="B38" s="27" t="s">
        <v>97</v>
      </c>
      <c r="D38" s="15">
        <f>D36-D37</f>
        <v>751000</v>
      </c>
    </row>
    <row r="39" spans="1:8" s="33" customFormat="1" x14ac:dyDescent="0.25">
      <c r="B39" s="27" t="s">
        <v>217</v>
      </c>
      <c r="D39" s="41">
        <v>496000</v>
      </c>
    </row>
    <row r="40" spans="1:8" s="33" customFormat="1" x14ac:dyDescent="0.25">
      <c r="B40" s="27" t="s">
        <v>219</v>
      </c>
      <c r="D40" s="15">
        <f>D38-D39</f>
        <v>255000</v>
      </c>
    </row>
    <row r="41" spans="1:8" s="33" customFormat="1" x14ac:dyDescent="0.25">
      <c r="B41" s="27" t="s">
        <v>98</v>
      </c>
      <c r="D41" s="41">
        <v>26900</v>
      </c>
    </row>
    <row r="42" spans="1:8" s="33" customFormat="1" x14ac:dyDescent="0.25">
      <c r="B42" s="27" t="s">
        <v>310</v>
      </c>
      <c r="D42" s="15">
        <f>D40-D41</f>
        <v>228100</v>
      </c>
    </row>
    <row r="43" spans="1:8" s="33" customFormat="1" x14ac:dyDescent="0.25">
      <c r="B43" s="27" t="s">
        <v>108</v>
      </c>
      <c r="D43" s="41">
        <v>83300</v>
      </c>
    </row>
    <row r="44" spans="1:8" s="33" customFormat="1" x14ac:dyDescent="0.25">
      <c r="B44" s="27" t="s">
        <v>311</v>
      </c>
      <c r="D44" s="15">
        <f>D42-D43</f>
        <v>144800</v>
      </c>
    </row>
    <row r="45" spans="1:8" s="33" customFormat="1" x14ac:dyDescent="0.25">
      <c r="B45" s="27"/>
      <c r="D45" s="15"/>
    </row>
    <row r="46" spans="1:8" s="33" customFormat="1" x14ac:dyDescent="0.25">
      <c r="B46" s="27" t="s">
        <v>312</v>
      </c>
      <c r="D46" s="41">
        <v>36100</v>
      </c>
    </row>
    <row r="47" spans="1:8" s="33" customFormat="1" x14ac:dyDescent="0.25">
      <c r="B47" s="27" t="s">
        <v>298</v>
      </c>
      <c r="D47" s="115">
        <v>360</v>
      </c>
    </row>
    <row r="48" spans="1:8" x14ac:dyDescent="0.25">
      <c r="A48" s="13"/>
      <c r="E48" s="27"/>
      <c r="H48" s="14"/>
    </row>
    <row r="49" spans="1:5" x14ac:dyDescent="0.25">
      <c r="A49" s="13"/>
      <c r="B49" s="5" t="s">
        <v>7</v>
      </c>
    </row>
    <row r="50" spans="1:5" s="33" customFormat="1" x14ac:dyDescent="0.25">
      <c r="A50" s="13"/>
      <c r="B50" s="5"/>
    </row>
    <row r="51" spans="1:5" s="33" customFormat="1" x14ac:dyDescent="0.25">
      <c r="A51" s="13"/>
      <c r="B51" s="33" t="s">
        <v>314</v>
      </c>
    </row>
    <row r="52" spans="1:5" s="33" customFormat="1" x14ac:dyDescent="0.25">
      <c r="A52" s="13"/>
      <c r="B52" s="27" t="s">
        <v>80</v>
      </c>
      <c r="D52" s="44">
        <f>D44/D36</f>
        <v>7.0155038759689925E-2</v>
      </c>
    </row>
    <row r="53" spans="1:5" s="33" customFormat="1" x14ac:dyDescent="0.25">
      <c r="A53" s="13"/>
      <c r="B53" s="27" t="s">
        <v>91</v>
      </c>
      <c r="D53" s="44">
        <f>D44/D21</f>
        <v>0.15298468040147914</v>
      </c>
    </row>
    <row r="54" spans="1:5" s="33" customFormat="1" x14ac:dyDescent="0.25">
      <c r="A54" s="13"/>
      <c r="B54" s="27" t="s">
        <v>313</v>
      </c>
      <c r="D54" s="44">
        <f>D44/D33</f>
        <v>0.23648538298219826</v>
      </c>
    </row>
    <row r="55" spans="1:5" s="33" customFormat="1" x14ac:dyDescent="0.25">
      <c r="A55" s="13"/>
      <c r="B55" s="27"/>
    </row>
    <row r="56" spans="1:5" s="33" customFormat="1" x14ac:dyDescent="0.25">
      <c r="A56" s="13"/>
      <c r="B56" s="5" t="s">
        <v>315</v>
      </c>
    </row>
    <row r="57" spans="1:5" s="33" customFormat="1" x14ac:dyDescent="0.25">
      <c r="A57" s="13"/>
      <c r="B57" s="27" t="s">
        <v>293</v>
      </c>
      <c r="D57" s="70">
        <f>D36/D14</f>
        <v>9.2972972972972965</v>
      </c>
      <c r="E57" s="33" t="s">
        <v>88</v>
      </c>
    </row>
    <row r="58" spans="1:5" s="33" customFormat="1" x14ac:dyDescent="0.25">
      <c r="A58" s="13"/>
      <c r="B58" s="27" t="s">
        <v>184</v>
      </c>
      <c r="D58" s="70">
        <f>D47/D57</f>
        <v>38.720930232558146</v>
      </c>
      <c r="E58" s="33" t="s">
        <v>185</v>
      </c>
    </row>
    <row r="59" spans="1:5" x14ac:dyDescent="0.25">
      <c r="A59" s="13"/>
      <c r="B59" s="33" t="s">
        <v>319</v>
      </c>
      <c r="D59" s="70">
        <f>D36/D15</f>
        <v>8.6722689075630246</v>
      </c>
      <c r="E59" s="33" t="s">
        <v>88</v>
      </c>
    </row>
    <row r="60" spans="1:5" x14ac:dyDescent="0.25">
      <c r="A60" s="13" t="s">
        <v>6</v>
      </c>
      <c r="B60" s="27" t="s">
        <v>127</v>
      </c>
      <c r="D60" s="70">
        <f>D36/D20</f>
        <v>6</v>
      </c>
      <c r="E60" s="33" t="s">
        <v>88</v>
      </c>
    </row>
    <row r="61" spans="1:5" x14ac:dyDescent="0.25">
      <c r="A61" s="13"/>
      <c r="B61" s="27" t="s">
        <v>87</v>
      </c>
      <c r="C61" s="15" t="s">
        <v>6</v>
      </c>
      <c r="D61" s="70">
        <f>D36/D21</f>
        <v>2.1806656101426309</v>
      </c>
      <c r="E61" s="33" t="s">
        <v>88</v>
      </c>
    </row>
    <row r="62" spans="1:5" x14ac:dyDescent="0.25">
      <c r="A62" s="13"/>
      <c r="B62" s="27" t="s">
        <v>6</v>
      </c>
      <c r="C62" s="16" t="s">
        <v>6</v>
      </c>
    </row>
    <row r="63" spans="1:5" x14ac:dyDescent="0.25">
      <c r="A63" s="13"/>
      <c r="B63" s="27" t="s">
        <v>316</v>
      </c>
      <c r="C63" s="26" t="s">
        <v>6</v>
      </c>
    </row>
    <row r="64" spans="1:5" s="33" customFormat="1" x14ac:dyDescent="0.25">
      <c r="A64" s="13"/>
      <c r="B64" s="27" t="s">
        <v>210</v>
      </c>
      <c r="C64" s="26"/>
      <c r="D64" s="70">
        <f>D16/D26</f>
        <v>2.9646408839779004</v>
      </c>
      <c r="E64" s="33" t="s">
        <v>88</v>
      </c>
    </row>
    <row r="65" spans="1:8" s="33" customFormat="1" x14ac:dyDescent="0.25">
      <c r="A65" s="13"/>
      <c r="B65" s="27" t="s">
        <v>211</v>
      </c>
      <c r="C65" s="26"/>
      <c r="D65" s="70">
        <f>(D16-D15)/D26</f>
        <v>1.6497237569060774</v>
      </c>
      <c r="E65" s="33" t="s">
        <v>88</v>
      </c>
    </row>
    <row r="66" spans="1:8" s="33" customFormat="1" x14ac:dyDescent="0.25">
      <c r="A66" s="13"/>
      <c r="B66" s="27"/>
      <c r="C66" s="26"/>
    </row>
    <row r="67" spans="1:8" s="33" customFormat="1" x14ac:dyDescent="0.25">
      <c r="A67" s="13"/>
      <c r="B67" s="5" t="s">
        <v>317</v>
      </c>
      <c r="C67" s="26"/>
    </row>
    <row r="68" spans="1:8" s="33" customFormat="1" x14ac:dyDescent="0.25">
      <c r="A68" s="13"/>
      <c r="B68" s="27" t="s">
        <v>318</v>
      </c>
      <c r="C68" s="26"/>
      <c r="D68" s="44">
        <f>D28/D21</f>
        <v>0.35309033280507129</v>
      </c>
      <c r="E68" s="33" t="s">
        <v>6</v>
      </c>
    </row>
    <row r="69" spans="1:8" s="33" customFormat="1" x14ac:dyDescent="0.25">
      <c r="A69" s="13"/>
      <c r="B69" s="27" t="s">
        <v>215</v>
      </c>
      <c r="C69" s="26"/>
      <c r="D69" s="70">
        <f>D40/D41</f>
        <v>9.4795539033457246</v>
      </c>
      <c r="E69" s="33" t="s">
        <v>88</v>
      </c>
    </row>
    <row r="70" spans="1:8" s="33" customFormat="1" x14ac:dyDescent="0.25">
      <c r="A70" s="13"/>
      <c r="B70" s="27" t="s">
        <v>216</v>
      </c>
      <c r="C70" s="26"/>
      <c r="D70" s="70">
        <f>(D40+D46)/(D41+D46)</f>
        <v>4.6206349206349202</v>
      </c>
      <c r="E70" s="33" t="s">
        <v>88</v>
      </c>
    </row>
    <row r="71" spans="1:8" s="33" customFormat="1" x14ac:dyDescent="0.25">
      <c r="A71" s="13"/>
      <c r="B71" s="27"/>
      <c r="C71" s="26"/>
    </row>
    <row r="72" spans="1:8" x14ac:dyDescent="0.25">
      <c r="A72" s="13"/>
      <c r="B72" s="27" t="s">
        <v>6</v>
      </c>
      <c r="C72" t="s">
        <v>6</v>
      </c>
    </row>
    <row r="73" spans="1:8" x14ac:dyDescent="0.25">
      <c r="A73" s="13"/>
      <c r="B73" s="27"/>
    </row>
    <row r="74" spans="1:8" x14ac:dyDescent="0.25">
      <c r="A74" s="13"/>
      <c r="B74" s="17" t="s">
        <v>8</v>
      </c>
    </row>
    <row r="75" spans="1:8" x14ac:dyDescent="0.25">
      <c r="A75" s="18"/>
      <c r="B75" s="19"/>
      <c r="C75" s="20"/>
      <c r="D75" s="20"/>
      <c r="E75" s="20"/>
      <c r="F75" s="20"/>
      <c r="G75" s="18"/>
      <c r="H75" s="18"/>
    </row>
    <row r="76" spans="1:8" x14ac:dyDescent="0.25">
      <c r="A76" s="18"/>
      <c r="B76" s="21" t="s">
        <v>9</v>
      </c>
      <c r="C76" s="21"/>
      <c r="D76" s="21"/>
      <c r="E76" s="18"/>
      <c r="F76" s="20"/>
      <c r="G76" s="18"/>
      <c r="H76" s="18"/>
    </row>
    <row r="77" spans="1:8" ht="31.5" customHeight="1" x14ac:dyDescent="0.25">
      <c r="A77" s="18"/>
      <c r="B77" s="22" t="s">
        <v>10</v>
      </c>
      <c r="C77" s="23" t="s">
        <v>11</v>
      </c>
      <c r="D77" s="21"/>
      <c r="E77" s="18"/>
      <c r="F77" s="20"/>
      <c r="G77" s="18"/>
      <c r="H77" s="18"/>
    </row>
    <row r="78" spans="1:8" ht="31.5" customHeight="1" x14ac:dyDescent="0.25">
      <c r="A78" s="18"/>
      <c r="B78" s="22" t="s">
        <v>12</v>
      </c>
      <c r="C78" s="24" t="s">
        <v>13</v>
      </c>
      <c r="D78" s="21" t="s">
        <v>14</v>
      </c>
      <c r="E78" s="18"/>
      <c r="F78" s="20"/>
      <c r="G78" s="18"/>
      <c r="H78" s="18"/>
    </row>
    <row r="79" spans="1:8" x14ac:dyDescent="0.25">
      <c r="A79" s="18"/>
      <c r="B79" s="21" t="s">
        <v>15</v>
      </c>
      <c r="C79" s="23" t="s">
        <v>11</v>
      </c>
      <c r="D79" s="21"/>
      <c r="E79" s="18"/>
      <c r="F79" s="20"/>
      <c r="G79" s="18"/>
      <c r="H79" s="18"/>
    </row>
    <row r="80" spans="1:8" x14ac:dyDescent="0.25">
      <c r="A80" s="18"/>
      <c r="B80" s="21" t="s">
        <v>16</v>
      </c>
      <c r="C80" s="23" t="s">
        <v>17</v>
      </c>
      <c r="D80" s="21"/>
      <c r="E80" s="18"/>
      <c r="F80" s="20"/>
      <c r="G80" s="18"/>
      <c r="H80" s="18"/>
    </row>
    <row r="81" spans="1:8" x14ac:dyDescent="0.25">
      <c r="A81" s="18"/>
      <c r="B81" s="21" t="s">
        <v>18</v>
      </c>
      <c r="C81" s="23" t="s">
        <v>19</v>
      </c>
      <c r="D81" s="20"/>
      <c r="E81" s="18"/>
      <c r="F81" s="20"/>
      <c r="G81" s="18"/>
      <c r="H81" s="18"/>
    </row>
    <row r="82" spans="1:8" x14ac:dyDescent="0.25">
      <c r="C82" s="20"/>
      <c r="D82" s="20"/>
      <c r="E82" s="20"/>
      <c r="F82" s="20"/>
    </row>
    <row r="83" spans="1:8" x14ac:dyDescent="0.25">
      <c r="B83" s="6" t="s">
        <v>20</v>
      </c>
      <c r="C83" s="20"/>
      <c r="D83" s="20"/>
      <c r="E83" s="20"/>
      <c r="F83" s="20"/>
    </row>
    <row r="84" spans="1:8" x14ac:dyDescent="0.25">
      <c r="B84" s="20"/>
      <c r="C84" s="20"/>
      <c r="D84" s="20"/>
      <c r="E84" s="20"/>
      <c r="F84" s="20"/>
    </row>
    <row r="85" spans="1:8" x14ac:dyDescent="0.25">
      <c r="B85" s="20"/>
      <c r="C85" s="20"/>
      <c r="D85" s="20"/>
      <c r="E85" s="20"/>
      <c r="F85" s="20"/>
    </row>
  </sheetData>
  <mergeCells count="1">
    <mergeCell ref="B3:H3"/>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0"/>
  <sheetViews>
    <sheetView topLeftCell="A3" workbookViewId="0">
      <selection activeCell="A27" sqref="A27:XFD27"/>
    </sheetView>
  </sheetViews>
  <sheetFormatPr defaultRowHeight="15" x14ac:dyDescent="0.25"/>
  <cols>
    <col min="1" max="1" width="16.7109375" customWidth="1"/>
    <col min="2" max="2" width="32.42578125" customWidth="1"/>
    <col min="3" max="3" width="2.42578125" customWidth="1"/>
    <col min="4" max="4" width="15.7109375" customWidth="1"/>
    <col min="5" max="6" width="13.28515625" customWidth="1"/>
  </cols>
  <sheetData>
    <row r="1" spans="1:8" ht="26.25" x14ac:dyDescent="0.4">
      <c r="A1" s="1" t="s">
        <v>0</v>
      </c>
    </row>
    <row r="2" spans="1:8" ht="26.25" x14ac:dyDescent="0.4">
      <c r="A2" s="1" t="s">
        <v>328</v>
      </c>
    </row>
    <row r="3" spans="1:8" ht="124.5" customHeight="1" x14ac:dyDescent="0.25">
      <c r="A3" s="4"/>
      <c r="B3" s="142" t="s">
        <v>392</v>
      </c>
      <c r="C3" s="142"/>
      <c r="D3" s="142"/>
      <c r="E3" s="142"/>
      <c r="F3" s="142"/>
      <c r="G3" s="142"/>
      <c r="H3" s="142"/>
    </row>
    <row r="4" spans="1:8" s="32" customForma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s="33" customFormat="1" x14ac:dyDescent="0.25">
      <c r="B11" s="5"/>
    </row>
    <row r="12" spans="1:8" s="33" customFormat="1" x14ac:dyDescent="0.25">
      <c r="B12" s="5" t="s">
        <v>320</v>
      </c>
    </row>
    <row r="13" spans="1:8" s="33" customFormat="1" x14ac:dyDescent="0.25">
      <c r="B13" s="27" t="s">
        <v>193</v>
      </c>
      <c r="D13" s="41">
        <v>20000</v>
      </c>
    </row>
    <row r="14" spans="1:8" s="33" customFormat="1" x14ac:dyDescent="0.25">
      <c r="B14" s="27" t="s">
        <v>183</v>
      </c>
      <c r="D14" s="41">
        <v>80000</v>
      </c>
    </row>
    <row r="15" spans="1:8" s="33" customFormat="1" x14ac:dyDescent="0.25">
      <c r="B15" s="27" t="s">
        <v>190</v>
      </c>
      <c r="D15" s="41">
        <v>50000</v>
      </c>
    </row>
    <row r="16" spans="1:8" s="33" customFormat="1" x14ac:dyDescent="0.25">
      <c r="B16" s="27" t="s">
        <v>286</v>
      </c>
      <c r="D16" s="15">
        <f>SUM(D13:D15)</f>
        <v>150000</v>
      </c>
    </row>
    <row r="17" spans="2:5" s="33" customFormat="1" x14ac:dyDescent="0.25">
      <c r="B17" s="27" t="s">
        <v>301</v>
      </c>
      <c r="D17" s="41">
        <v>500000</v>
      </c>
    </row>
    <row r="18" spans="2:5" s="33" customFormat="1" x14ac:dyDescent="0.25">
      <c r="B18" s="27" t="s">
        <v>302</v>
      </c>
      <c r="D18" s="41">
        <v>150000</v>
      </c>
      <c r="E18" s="111" t="s">
        <v>338</v>
      </c>
    </row>
    <row r="19" spans="2:5" s="33" customFormat="1" x14ac:dyDescent="0.25">
      <c r="B19" s="27" t="s">
        <v>194</v>
      </c>
      <c r="D19" s="15">
        <f>D17-D18</f>
        <v>350000</v>
      </c>
    </row>
    <row r="20" spans="2:5" s="33" customFormat="1" x14ac:dyDescent="0.25">
      <c r="B20" s="27" t="s">
        <v>125</v>
      </c>
      <c r="D20" s="15">
        <f>D16+D19</f>
        <v>500000</v>
      </c>
    </row>
    <row r="21" spans="2:5" s="33" customFormat="1" x14ac:dyDescent="0.25">
      <c r="B21" s="5"/>
    </row>
    <row r="22" spans="2:5" s="33" customFormat="1" x14ac:dyDescent="0.25">
      <c r="B22" s="27" t="s">
        <v>202</v>
      </c>
      <c r="D22" s="41">
        <v>100000</v>
      </c>
    </row>
    <row r="23" spans="2:5" s="33" customFormat="1" x14ac:dyDescent="0.25">
      <c r="B23" s="33" t="s">
        <v>204</v>
      </c>
      <c r="D23" s="41">
        <v>80000</v>
      </c>
    </row>
    <row r="24" spans="2:5" s="33" customFormat="1" x14ac:dyDescent="0.25">
      <c r="B24" s="27" t="s">
        <v>309</v>
      </c>
      <c r="D24" s="71">
        <f>D22+D23</f>
        <v>180000</v>
      </c>
    </row>
    <row r="25" spans="2:5" s="33" customFormat="1" x14ac:dyDescent="0.25">
      <c r="B25" s="27" t="s">
        <v>205</v>
      </c>
      <c r="D25" s="41">
        <v>150000</v>
      </c>
    </row>
    <row r="26" spans="2:5" s="33" customFormat="1" x14ac:dyDescent="0.25">
      <c r="B26" s="27" t="s">
        <v>306</v>
      </c>
      <c r="D26" s="41">
        <v>70000</v>
      </c>
    </row>
    <row r="27" spans="2:5" s="33" customFormat="1" x14ac:dyDescent="0.25">
      <c r="B27" s="27" t="s">
        <v>207</v>
      </c>
      <c r="D27" s="41">
        <v>100000</v>
      </c>
    </row>
    <row r="28" spans="2:5" s="33" customFormat="1" x14ac:dyDescent="0.25">
      <c r="B28" s="27" t="s">
        <v>307</v>
      </c>
      <c r="D28" s="15">
        <f>SUM(D25:D27)</f>
        <v>320000</v>
      </c>
    </row>
    <row r="29" spans="2:5" s="33" customFormat="1" x14ac:dyDescent="0.25">
      <c r="B29" s="27" t="s">
        <v>308</v>
      </c>
      <c r="D29" s="15">
        <f>D24+D28</f>
        <v>500000</v>
      </c>
    </row>
    <row r="30" spans="2:5" s="33" customFormat="1" x14ac:dyDescent="0.25">
      <c r="B30" s="27"/>
      <c r="D30" s="15"/>
    </row>
    <row r="31" spans="2:5" s="33" customFormat="1" x14ac:dyDescent="0.25">
      <c r="B31" s="27" t="s">
        <v>284</v>
      </c>
      <c r="D31" s="41">
        <v>1250000</v>
      </c>
    </row>
    <row r="32" spans="2:5" s="33" customFormat="1" x14ac:dyDescent="0.25">
      <c r="B32" s="27" t="s">
        <v>96</v>
      </c>
      <c r="D32" s="41">
        <v>750000</v>
      </c>
    </row>
    <row r="33" spans="1:8" s="33" customFormat="1" x14ac:dyDescent="0.25">
      <c r="B33" s="27" t="s">
        <v>97</v>
      </c>
      <c r="D33" s="15">
        <f>D31-D32</f>
        <v>500000</v>
      </c>
    </row>
    <row r="34" spans="1:8" s="33" customFormat="1" x14ac:dyDescent="0.25">
      <c r="B34" s="27" t="s">
        <v>217</v>
      </c>
      <c r="D34" s="41">
        <v>257000</v>
      </c>
    </row>
    <row r="35" spans="1:8" s="33" customFormat="1" x14ac:dyDescent="0.25">
      <c r="B35" s="27" t="s">
        <v>268</v>
      </c>
      <c r="D35" s="41">
        <v>50000</v>
      </c>
    </row>
    <row r="36" spans="1:8" s="33" customFormat="1" x14ac:dyDescent="0.25">
      <c r="B36" s="27" t="s">
        <v>219</v>
      </c>
      <c r="D36" s="15">
        <f>D33-D34-D35</f>
        <v>193000</v>
      </c>
    </row>
    <row r="37" spans="1:8" s="33" customFormat="1" x14ac:dyDescent="0.25">
      <c r="B37" s="27" t="s">
        <v>98</v>
      </c>
      <c r="D37" s="41">
        <v>8000</v>
      </c>
    </row>
    <row r="38" spans="1:8" s="33" customFormat="1" x14ac:dyDescent="0.25">
      <c r="B38" s="27" t="s">
        <v>310</v>
      </c>
      <c r="D38" s="15">
        <f>D36-D37</f>
        <v>185000</v>
      </c>
    </row>
    <row r="39" spans="1:8" s="33" customFormat="1" x14ac:dyDescent="0.25">
      <c r="B39" s="27" t="s">
        <v>108</v>
      </c>
      <c r="D39" s="41">
        <v>92500</v>
      </c>
    </row>
    <row r="40" spans="1:8" s="33" customFormat="1" x14ac:dyDescent="0.25">
      <c r="B40" s="27" t="s">
        <v>311</v>
      </c>
      <c r="D40" s="15">
        <f>D38-D39</f>
        <v>92500</v>
      </c>
    </row>
    <row r="41" spans="1:8" s="33" customFormat="1" x14ac:dyDescent="0.25">
      <c r="B41" s="27"/>
      <c r="D41" s="15"/>
    </row>
    <row r="42" spans="1:8" s="33" customFormat="1" x14ac:dyDescent="0.25">
      <c r="B42" s="27" t="s">
        <v>312</v>
      </c>
      <c r="D42" s="41">
        <v>7000</v>
      </c>
    </row>
    <row r="43" spans="1:8" s="33" customFormat="1" x14ac:dyDescent="0.25">
      <c r="B43" s="27" t="s">
        <v>298</v>
      </c>
      <c r="D43" s="115">
        <v>360</v>
      </c>
    </row>
    <row r="44" spans="1:8" s="33" customFormat="1" x14ac:dyDescent="0.25">
      <c r="A44" s="13"/>
      <c r="E44" s="27"/>
      <c r="H44" s="14"/>
    </row>
    <row r="45" spans="1:8" s="33" customFormat="1" x14ac:dyDescent="0.25">
      <c r="B45" s="5"/>
    </row>
    <row r="46" spans="1:8" s="33" customFormat="1" x14ac:dyDescent="0.25">
      <c r="B46" s="27" t="s">
        <v>321</v>
      </c>
    </row>
    <row r="47" spans="1:8" s="33" customFormat="1" x14ac:dyDescent="0.25">
      <c r="B47" s="27" t="s">
        <v>193</v>
      </c>
      <c r="D47" s="41">
        <v>35000</v>
      </c>
    </row>
    <row r="48" spans="1:8" s="33" customFormat="1" x14ac:dyDescent="0.25">
      <c r="B48" s="27" t="s">
        <v>299</v>
      </c>
      <c r="D48" s="41">
        <v>7500</v>
      </c>
    </row>
    <row r="49" spans="2:5" s="33" customFormat="1" x14ac:dyDescent="0.25">
      <c r="B49" s="27" t="s">
        <v>183</v>
      </c>
      <c r="D49" s="41">
        <v>70000</v>
      </c>
    </row>
    <row r="50" spans="2:5" s="33" customFormat="1" x14ac:dyDescent="0.25">
      <c r="B50" s="27" t="s">
        <v>190</v>
      </c>
      <c r="D50" s="41">
        <v>75000</v>
      </c>
    </row>
    <row r="51" spans="2:5" s="33" customFormat="1" x14ac:dyDescent="0.25">
      <c r="B51" s="27" t="s">
        <v>286</v>
      </c>
      <c r="D51" s="15">
        <f>SUM(D47:D50)</f>
        <v>187500</v>
      </c>
    </row>
    <row r="52" spans="2:5" s="33" customFormat="1" x14ac:dyDescent="0.25">
      <c r="B52" s="27" t="s">
        <v>301</v>
      </c>
      <c r="D52" s="41">
        <v>500000</v>
      </c>
    </row>
    <row r="53" spans="2:5" s="33" customFormat="1" x14ac:dyDescent="0.25">
      <c r="B53" s="27" t="s">
        <v>302</v>
      </c>
      <c r="D53" s="41">
        <v>250000</v>
      </c>
      <c r="E53" s="111" t="s">
        <v>338</v>
      </c>
    </row>
    <row r="54" spans="2:5" s="33" customFormat="1" x14ac:dyDescent="0.25">
      <c r="B54" s="27" t="s">
        <v>194</v>
      </c>
      <c r="D54" s="15">
        <f>D52-D53</f>
        <v>250000</v>
      </c>
    </row>
    <row r="55" spans="2:5" s="33" customFormat="1" x14ac:dyDescent="0.25">
      <c r="B55" s="27" t="s">
        <v>125</v>
      </c>
      <c r="D55" s="15">
        <f>D51+D54</f>
        <v>437500</v>
      </c>
    </row>
    <row r="56" spans="2:5" s="33" customFormat="1" x14ac:dyDescent="0.25">
      <c r="B56" s="5"/>
    </row>
    <row r="57" spans="2:5" s="33" customFormat="1" x14ac:dyDescent="0.25">
      <c r="B57" s="27" t="s">
        <v>202</v>
      </c>
      <c r="D57" s="41">
        <v>75000</v>
      </c>
    </row>
    <row r="58" spans="2:5" s="33" customFormat="1" x14ac:dyDescent="0.25">
      <c r="B58" s="33" t="s">
        <v>204</v>
      </c>
      <c r="D58" s="41">
        <v>210000</v>
      </c>
    </row>
    <row r="59" spans="2:5" s="33" customFormat="1" x14ac:dyDescent="0.25">
      <c r="B59" s="27" t="s">
        <v>309</v>
      </c>
      <c r="D59" s="71">
        <f>D57+D58</f>
        <v>285000</v>
      </c>
    </row>
    <row r="60" spans="2:5" s="33" customFormat="1" x14ac:dyDescent="0.25">
      <c r="B60" s="27" t="s">
        <v>205</v>
      </c>
      <c r="D60" s="41">
        <v>75000</v>
      </c>
    </row>
    <row r="61" spans="2:5" s="33" customFormat="1" x14ac:dyDescent="0.25">
      <c r="B61" s="27" t="s">
        <v>306</v>
      </c>
      <c r="D61" s="41">
        <v>30000</v>
      </c>
    </row>
    <row r="62" spans="2:5" s="33" customFormat="1" x14ac:dyDescent="0.25">
      <c r="B62" s="27" t="s">
        <v>207</v>
      </c>
      <c r="D62" s="41">
        <v>47500</v>
      </c>
    </row>
    <row r="63" spans="2:5" s="33" customFormat="1" x14ac:dyDescent="0.25">
      <c r="B63" s="27" t="s">
        <v>307</v>
      </c>
      <c r="D63" s="15">
        <f>SUM(D60:D62)</f>
        <v>152500</v>
      </c>
    </row>
    <row r="64" spans="2:5" s="33" customFormat="1" x14ac:dyDescent="0.25">
      <c r="B64" s="27" t="s">
        <v>308</v>
      </c>
      <c r="D64" s="15">
        <f>D59+D63</f>
        <v>437500</v>
      </c>
    </row>
    <row r="65" spans="1:8" s="33" customFormat="1" x14ac:dyDescent="0.25">
      <c r="B65" s="27"/>
      <c r="D65" s="15"/>
    </row>
    <row r="66" spans="1:8" s="33" customFormat="1" x14ac:dyDescent="0.25">
      <c r="B66" s="27" t="s">
        <v>284</v>
      </c>
      <c r="D66" s="41">
        <v>1000000</v>
      </c>
    </row>
    <row r="67" spans="1:8" s="33" customFormat="1" x14ac:dyDescent="0.25">
      <c r="B67" s="27" t="s">
        <v>96</v>
      </c>
      <c r="D67" s="41">
        <v>600000</v>
      </c>
    </row>
    <row r="68" spans="1:8" s="33" customFormat="1" x14ac:dyDescent="0.25">
      <c r="B68" s="27" t="s">
        <v>97</v>
      </c>
      <c r="D68" s="15">
        <f>D66-D67</f>
        <v>400000</v>
      </c>
    </row>
    <row r="69" spans="1:8" s="33" customFormat="1" x14ac:dyDescent="0.25">
      <c r="B69" s="27" t="s">
        <v>217</v>
      </c>
      <c r="D69" s="41">
        <v>224000</v>
      </c>
    </row>
    <row r="70" spans="1:8" s="33" customFormat="1" x14ac:dyDescent="0.25">
      <c r="B70" s="27" t="s">
        <v>268</v>
      </c>
      <c r="D70" s="103">
        <v>50000</v>
      </c>
    </row>
    <row r="71" spans="1:8" s="33" customFormat="1" x14ac:dyDescent="0.25">
      <c r="B71" s="27" t="s">
        <v>219</v>
      </c>
      <c r="D71" s="15">
        <f>D68-D69-D70</f>
        <v>126000</v>
      </c>
    </row>
    <row r="72" spans="1:8" s="33" customFormat="1" x14ac:dyDescent="0.25">
      <c r="B72" s="27" t="s">
        <v>98</v>
      </c>
      <c r="D72" s="41">
        <v>21000</v>
      </c>
    </row>
    <row r="73" spans="1:8" s="33" customFormat="1" x14ac:dyDescent="0.25">
      <c r="B73" s="27" t="s">
        <v>310</v>
      </c>
      <c r="D73" s="15">
        <f>D71-D72</f>
        <v>105000</v>
      </c>
    </row>
    <row r="74" spans="1:8" s="33" customFormat="1" x14ac:dyDescent="0.25">
      <c r="B74" s="27" t="s">
        <v>108</v>
      </c>
      <c r="D74" s="41">
        <v>52500</v>
      </c>
    </row>
    <row r="75" spans="1:8" s="33" customFormat="1" x14ac:dyDescent="0.25">
      <c r="B75" s="27" t="s">
        <v>311</v>
      </c>
      <c r="D75" s="15">
        <f>D73-D74</f>
        <v>52500</v>
      </c>
    </row>
    <row r="76" spans="1:8" s="33" customFormat="1" x14ac:dyDescent="0.25">
      <c r="B76" s="27"/>
      <c r="D76" s="15"/>
    </row>
    <row r="77" spans="1:8" s="33" customFormat="1" x14ac:dyDescent="0.25">
      <c r="B77" s="27" t="s">
        <v>312</v>
      </c>
      <c r="D77" s="41">
        <v>7000</v>
      </c>
    </row>
    <row r="78" spans="1:8" s="33" customFormat="1" x14ac:dyDescent="0.25">
      <c r="B78" s="5"/>
      <c r="D78" s="116"/>
    </row>
    <row r="79" spans="1:8" x14ac:dyDescent="0.25">
      <c r="A79" s="13"/>
      <c r="E79" s="27"/>
      <c r="H79" s="14"/>
    </row>
    <row r="80" spans="1:8" x14ac:dyDescent="0.25">
      <c r="A80" s="13"/>
      <c r="B80" s="5" t="s">
        <v>7</v>
      </c>
    </row>
    <row r="81" spans="1:7" s="33" customFormat="1" x14ac:dyDescent="0.25">
      <c r="A81" s="13"/>
      <c r="B81" s="5"/>
      <c r="D81" s="33" t="s">
        <v>323</v>
      </c>
      <c r="F81" s="33" t="s">
        <v>324</v>
      </c>
    </row>
    <row r="82" spans="1:7" s="33" customFormat="1" x14ac:dyDescent="0.25">
      <c r="A82" s="13"/>
      <c r="B82" s="27" t="s">
        <v>80</v>
      </c>
      <c r="D82" s="44">
        <f>D40/D31</f>
        <v>7.3999999999999996E-2</v>
      </c>
      <c r="F82" s="44">
        <f>D75/D66</f>
        <v>5.2499999999999998E-2</v>
      </c>
    </row>
    <row r="83" spans="1:7" s="33" customFormat="1" x14ac:dyDescent="0.25">
      <c r="A83" s="13"/>
      <c r="B83" s="27" t="s">
        <v>91</v>
      </c>
      <c r="D83" s="44">
        <f>D40/D20</f>
        <v>0.185</v>
      </c>
      <c r="F83" s="44">
        <f>D75/D55</f>
        <v>0.12</v>
      </c>
    </row>
    <row r="84" spans="1:7" s="33" customFormat="1" x14ac:dyDescent="0.25">
      <c r="A84" s="13"/>
      <c r="B84" s="27" t="s">
        <v>313</v>
      </c>
      <c r="D84" s="44">
        <f>D40/D28</f>
        <v>0.2890625</v>
      </c>
      <c r="F84" s="44">
        <f>D75/D63</f>
        <v>0.34426229508196721</v>
      </c>
    </row>
    <row r="85" spans="1:7" s="33" customFormat="1" x14ac:dyDescent="0.25">
      <c r="A85" s="13"/>
      <c r="B85" s="27" t="s">
        <v>293</v>
      </c>
      <c r="D85" s="70">
        <f>D31/D14</f>
        <v>15.625</v>
      </c>
      <c r="E85" s="33" t="s">
        <v>88</v>
      </c>
      <c r="F85" s="70">
        <f>D66/D49</f>
        <v>14.285714285714286</v>
      </c>
      <c r="G85" s="33" t="s">
        <v>88</v>
      </c>
    </row>
    <row r="86" spans="1:7" s="33" customFormat="1" x14ac:dyDescent="0.25">
      <c r="A86" s="13"/>
      <c r="B86" s="27" t="s">
        <v>184</v>
      </c>
      <c r="D86" s="70">
        <f>D43/D85</f>
        <v>23.04</v>
      </c>
      <c r="E86" s="33" t="s">
        <v>185</v>
      </c>
      <c r="F86" s="70">
        <f>D43/F85</f>
        <v>25.2</v>
      </c>
      <c r="G86" s="33" t="s">
        <v>185</v>
      </c>
    </row>
    <row r="87" spans="1:7" s="33" customFormat="1" x14ac:dyDescent="0.25">
      <c r="A87" s="13"/>
      <c r="B87" s="27" t="s">
        <v>195</v>
      </c>
      <c r="D87" s="70">
        <f>D31/D15</f>
        <v>25</v>
      </c>
      <c r="E87" s="33" t="s">
        <v>88</v>
      </c>
      <c r="F87" s="70">
        <f>D66/D50</f>
        <v>13.333333333333334</v>
      </c>
      <c r="G87" s="33" t="s">
        <v>88</v>
      </c>
    </row>
    <row r="88" spans="1:7" s="33" customFormat="1" x14ac:dyDescent="0.25">
      <c r="A88" s="13"/>
      <c r="B88" s="27" t="s">
        <v>127</v>
      </c>
      <c r="D88" s="70">
        <f>D31/D19</f>
        <v>3.5714285714285716</v>
      </c>
      <c r="E88" s="33" t="s">
        <v>88</v>
      </c>
      <c r="F88" s="70">
        <f>D66/D54</f>
        <v>4</v>
      </c>
      <c r="G88" s="33" t="s">
        <v>88</v>
      </c>
    </row>
    <row r="89" spans="1:7" s="33" customFormat="1" x14ac:dyDescent="0.25">
      <c r="A89" s="13"/>
      <c r="B89" s="27" t="s">
        <v>87</v>
      </c>
      <c r="D89" s="70">
        <f>D31/D20</f>
        <v>2.5</v>
      </c>
      <c r="E89" s="33" t="s">
        <v>88</v>
      </c>
      <c r="F89" s="70">
        <f>D66/D55</f>
        <v>2.2857142857142856</v>
      </c>
      <c r="G89" s="33" t="s">
        <v>88</v>
      </c>
    </row>
    <row r="90" spans="1:7" x14ac:dyDescent="0.25">
      <c r="A90" s="13"/>
      <c r="B90" s="27" t="s">
        <v>210</v>
      </c>
      <c r="D90" s="70">
        <f>D16/D22</f>
        <v>1.5</v>
      </c>
      <c r="E90" s="33" t="s">
        <v>88</v>
      </c>
      <c r="F90" s="70">
        <f>D51/D57</f>
        <v>2.5</v>
      </c>
      <c r="G90" s="33" t="s">
        <v>88</v>
      </c>
    </row>
    <row r="91" spans="1:7" x14ac:dyDescent="0.25">
      <c r="A91" s="13" t="s">
        <v>6</v>
      </c>
      <c r="B91" s="27" t="s">
        <v>211</v>
      </c>
      <c r="D91" s="70">
        <f>(D16-D15)/D22</f>
        <v>1</v>
      </c>
      <c r="E91" s="33" t="s">
        <v>88</v>
      </c>
      <c r="F91" s="70">
        <f>(D51-D50)/D57</f>
        <v>1.5</v>
      </c>
      <c r="G91" s="33" t="s">
        <v>88</v>
      </c>
    </row>
    <row r="92" spans="1:7" x14ac:dyDescent="0.25">
      <c r="A92" s="13"/>
      <c r="B92" s="27" t="s">
        <v>325</v>
      </c>
      <c r="C92" s="15" t="s">
        <v>6</v>
      </c>
      <c r="D92" s="44">
        <f>D24/D20</f>
        <v>0.36</v>
      </c>
      <c r="F92" s="44">
        <f>D59/D55</f>
        <v>0.65142857142857147</v>
      </c>
      <c r="G92" s="33"/>
    </row>
    <row r="93" spans="1:7" x14ac:dyDescent="0.25">
      <c r="A93" s="13"/>
      <c r="B93" s="27" t="s">
        <v>215</v>
      </c>
      <c r="C93" s="16" t="s">
        <v>6</v>
      </c>
      <c r="D93" s="70">
        <f>D36/D37</f>
        <v>24.125</v>
      </c>
      <c r="E93" s="33" t="s">
        <v>88</v>
      </c>
      <c r="F93" s="70">
        <f>D71/D72</f>
        <v>6</v>
      </c>
      <c r="G93" s="33" t="s">
        <v>88</v>
      </c>
    </row>
    <row r="94" spans="1:7" x14ac:dyDescent="0.25">
      <c r="A94" s="13"/>
      <c r="B94" s="27" t="s">
        <v>216</v>
      </c>
      <c r="C94" s="26" t="s">
        <v>6</v>
      </c>
      <c r="D94" s="70">
        <f>(D36+D42)/(D37+D42)</f>
        <v>13.333333333333334</v>
      </c>
      <c r="E94" s="33" t="s">
        <v>88</v>
      </c>
      <c r="F94" s="70">
        <f>(D71+D77)/(D72+D77)</f>
        <v>4.75</v>
      </c>
      <c r="G94" s="33" t="s">
        <v>88</v>
      </c>
    </row>
    <row r="95" spans="1:7" x14ac:dyDescent="0.25">
      <c r="A95" s="13"/>
      <c r="B95" t="s">
        <v>6</v>
      </c>
      <c r="C95" s="28" t="s">
        <v>21</v>
      </c>
      <c r="E95" t="s">
        <v>6</v>
      </c>
    </row>
    <row r="96" spans="1:7" x14ac:dyDescent="0.25">
      <c r="A96" s="13"/>
    </row>
    <row r="97" spans="1:8" x14ac:dyDescent="0.25">
      <c r="A97" s="13"/>
      <c r="B97" t="s">
        <v>6</v>
      </c>
      <c r="C97" t="s">
        <v>6</v>
      </c>
    </row>
    <row r="98" spans="1:8" x14ac:dyDescent="0.25">
      <c r="A98" s="13"/>
    </row>
    <row r="99" spans="1:8" x14ac:dyDescent="0.25">
      <c r="A99" s="13"/>
      <c r="B99" s="17" t="s">
        <v>8</v>
      </c>
    </row>
    <row r="100" spans="1:8" x14ac:dyDescent="0.25">
      <c r="A100" s="18"/>
      <c r="B100" s="19"/>
      <c r="C100" s="20"/>
      <c r="D100" s="20"/>
      <c r="E100" s="20"/>
      <c r="F100" s="20"/>
      <c r="G100" s="18"/>
      <c r="H100" s="18"/>
    </row>
    <row r="101" spans="1:8" x14ac:dyDescent="0.25">
      <c r="A101" s="18"/>
      <c r="B101" s="21" t="s">
        <v>9</v>
      </c>
      <c r="C101" s="21"/>
      <c r="D101" s="21"/>
      <c r="E101" s="18"/>
      <c r="F101" s="20"/>
      <c r="G101" s="18"/>
      <c r="H101" s="18"/>
    </row>
    <row r="102" spans="1:8" ht="31.5" customHeight="1" x14ac:dyDescent="0.25">
      <c r="A102" s="18"/>
      <c r="B102" s="22" t="s">
        <v>10</v>
      </c>
      <c r="C102" s="23" t="s">
        <v>11</v>
      </c>
      <c r="D102" s="21"/>
      <c r="E102" s="18"/>
      <c r="F102" s="20"/>
      <c r="G102" s="18"/>
      <c r="H102" s="18"/>
    </row>
    <row r="103" spans="1:8" ht="31.5" customHeight="1" x14ac:dyDescent="0.25">
      <c r="A103" s="18"/>
      <c r="B103" s="22" t="s">
        <v>12</v>
      </c>
      <c r="C103" s="24" t="s">
        <v>13</v>
      </c>
      <c r="D103" s="21" t="s">
        <v>14</v>
      </c>
      <c r="E103" s="18"/>
      <c r="F103" s="20"/>
      <c r="G103" s="18"/>
      <c r="H103" s="18"/>
    </row>
    <row r="104" spans="1:8" x14ac:dyDescent="0.25">
      <c r="A104" s="18"/>
      <c r="B104" s="21" t="s">
        <v>15</v>
      </c>
      <c r="C104" s="23" t="s">
        <v>11</v>
      </c>
      <c r="D104" s="21"/>
      <c r="E104" s="18"/>
      <c r="F104" s="20"/>
      <c r="G104" s="18"/>
      <c r="H104" s="18"/>
    </row>
    <row r="105" spans="1:8" x14ac:dyDescent="0.25">
      <c r="A105" s="18"/>
      <c r="B105" s="21" t="s">
        <v>16</v>
      </c>
      <c r="C105" s="23" t="s">
        <v>17</v>
      </c>
      <c r="D105" s="21"/>
      <c r="E105" s="18"/>
      <c r="F105" s="20"/>
      <c r="G105" s="18"/>
      <c r="H105" s="18"/>
    </row>
    <row r="106" spans="1:8" x14ac:dyDescent="0.25">
      <c r="A106" s="18"/>
      <c r="B106" s="21" t="s">
        <v>18</v>
      </c>
      <c r="C106" s="23" t="s">
        <v>19</v>
      </c>
      <c r="D106" s="20"/>
      <c r="E106" s="18"/>
      <c r="F106" s="20"/>
      <c r="G106" s="18"/>
      <c r="H106" s="18"/>
    </row>
    <row r="107" spans="1:8" x14ac:dyDescent="0.25">
      <c r="C107" s="20"/>
      <c r="D107" s="20"/>
      <c r="E107" s="20"/>
      <c r="F107" s="20"/>
    </row>
    <row r="108" spans="1:8" x14ac:dyDescent="0.25">
      <c r="B108" s="6" t="s">
        <v>20</v>
      </c>
      <c r="C108" s="20"/>
      <c r="D108" s="20"/>
      <c r="E108" s="20"/>
      <c r="F108" s="20"/>
    </row>
    <row r="109" spans="1:8" x14ac:dyDescent="0.25">
      <c r="B109" s="20" t="s">
        <v>322</v>
      </c>
      <c r="C109" s="20"/>
      <c r="D109" s="20"/>
      <c r="E109" s="20"/>
      <c r="F109" s="20"/>
    </row>
    <row r="110" spans="1:8" x14ac:dyDescent="0.25">
      <c r="B110" s="20"/>
      <c r="C110" s="20"/>
      <c r="D110" s="20"/>
      <c r="E110" s="20"/>
      <c r="F110" s="20"/>
    </row>
  </sheetData>
  <mergeCells count="1">
    <mergeCell ref="B3:H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workbookViewId="0">
      <selection activeCell="C15" sqref="C15"/>
    </sheetView>
  </sheetViews>
  <sheetFormatPr defaultRowHeight="15" x14ac:dyDescent="0.25"/>
  <cols>
    <col min="1" max="1" width="16.85546875" customWidth="1"/>
    <col min="2" max="2" width="25.28515625" customWidth="1"/>
    <col min="3" max="3" width="13.85546875" bestFit="1" customWidth="1"/>
  </cols>
  <sheetData>
    <row r="1" spans="1:8" ht="26.25" x14ac:dyDescent="0.4">
      <c r="A1" s="1" t="s">
        <v>0</v>
      </c>
    </row>
    <row r="2" spans="1:8" ht="26.25" x14ac:dyDescent="0.4">
      <c r="A2" s="1" t="s">
        <v>25</v>
      </c>
    </row>
    <row r="3" spans="1:8" ht="102.75" customHeight="1" x14ac:dyDescent="0.25">
      <c r="A3" s="2"/>
      <c r="B3" s="142" t="s">
        <v>371</v>
      </c>
      <c r="C3" s="142"/>
      <c r="D3" s="142"/>
      <c r="E3" s="142"/>
      <c r="F3" s="142"/>
      <c r="G3" s="142"/>
      <c r="H3" s="142"/>
    </row>
    <row r="4" spans="1:8" s="32" customForma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62</v>
      </c>
      <c r="C12" s="41">
        <v>5960000</v>
      </c>
    </row>
    <row r="13" spans="1:8" x14ac:dyDescent="0.25">
      <c r="A13" s="12" t="s">
        <v>6</v>
      </c>
      <c r="B13" s="33" t="s">
        <v>87</v>
      </c>
      <c r="C13" s="25">
        <v>1.9</v>
      </c>
    </row>
    <row r="14" spans="1:8" x14ac:dyDescent="0.25">
      <c r="A14" s="13"/>
      <c r="B14" s="33" t="s">
        <v>91</v>
      </c>
      <c r="C14" s="25">
        <v>8</v>
      </c>
      <c r="D14" s="33" t="s">
        <v>84</v>
      </c>
    </row>
    <row r="15" spans="1:8" x14ac:dyDescent="0.25">
      <c r="A15" s="13"/>
    </row>
    <row r="16" spans="1:8" x14ac:dyDescent="0.25">
      <c r="A16" s="13"/>
      <c r="E16" s="27"/>
      <c r="H16" s="14"/>
    </row>
    <row r="17" spans="1:8" x14ac:dyDescent="0.25">
      <c r="A17" s="13"/>
      <c r="B17" s="5" t="s">
        <v>7</v>
      </c>
    </row>
    <row r="18" spans="1:8" x14ac:dyDescent="0.25">
      <c r="A18" s="13"/>
      <c r="B18" s="5"/>
    </row>
    <row r="19" spans="1:8" x14ac:dyDescent="0.25">
      <c r="A19" s="13" t="s">
        <v>6</v>
      </c>
      <c r="B19" s="39" t="s">
        <v>57</v>
      </c>
      <c r="C19" s="15">
        <f>C12*C13</f>
        <v>11324000</v>
      </c>
    </row>
    <row r="20" spans="1:8" x14ac:dyDescent="0.25">
      <c r="A20" s="13"/>
      <c r="B20" t="s">
        <v>6</v>
      </c>
      <c r="C20" s="15" t="s">
        <v>6</v>
      </c>
    </row>
    <row r="21" spans="1:8" x14ac:dyDescent="0.25">
      <c r="A21" s="13"/>
      <c r="B21" s="39" t="s">
        <v>59</v>
      </c>
      <c r="C21" s="51">
        <f>(C14/100)*C12</f>
        <v>476800</v>
      </c>
    </row>
    <row r="22" spans="1:8" x14ac:dyDescent="0.25">
      <c r="A22" s="13"/>
      <c r="B22" t="s">
        <v>6</v>
      </c>
      <c r="C22" s="26" t="s">
        <v>6</v>
      </c>
    </row>
    <row r="23" spans="1:8" x14ac:dyDescent="0.25">
      <c r="A23" s="13"/>
      <c r="B23" s="39" t="s">
        <v>80</v>
      </c>
      <c r="C23" s="44">
        <f>C21/C19</f>
        <v>4.2105263157894736E-2</v>
      </c>
      <c r="E23" t="s">
        <v>6</v>
      </c>
    </row>
    <row r="24" spans="1:8" x14ac:dyDescent="0.25">
      <c r="A24" s="13"/>
    </row>
    <row r="25" spans="1:8" x14ac:dyDescent="0.25">
      <c r="A25" s="13"/>
      <c r="B25" t="s">
        <v>6</v>
      </c>
      <c r="C25" t="s">
        <v>6</v>
      </c>
    </row>
    <row r="26" spans="1:8" x14ac:dyDescent="0.25">
      <c r="A26" s="13"/>
    </row>
    <row r="27" spans="1:8" x14ac:dyDescent="0.25">
      <c r="A27" s="13"/>
      <c r="B27" s="17" t="s">
        <v>8</v>
      </c>
    </row>
    <row r="28" spans="1:8" x14ac:dyDescent="0.25">
      <c r="A28" s="18"/>
      <c r="B28" s="19"/>
      <c r="C28" s="20"/>
      <c r="D28" s="20"/>
      <c r="E28" s="20"/>
      <c r="F28" s="20"/>
      <c r="G28" s="18"/>
      <c r="H28" s="18"/>
    </row>
    <row r="29" spans="1:8" x14ac:dyDescent="0.25">
      <c r="A29" s="18"/>
      <c r="B29" s="21" t="s">
        <v>9</v>
      </c>
      <c r="C29" s="21"/>
      <c r="D29" s="21"/>
      <c r="E29" s="18"/>
      <c r="F29" s="20"/>
      <c r="G29" s="18"/>
      <c r="H29" s="18"/>
    </row>
    <row r="30" spans="1:8" ht="31.5" customHeight="1" x14ac:dyDescent="0.25">
      <c r="A30" s="18"/>
      <c r="B30" s="22" t="s">
        <v>10</v>
      </c>
      <c r="C30" s="23" t="s">
        <v>11</v>
      </c>
      <c r="D30" s="21"/>
      <c r="E30" s="18"/>
      <c r="F30" s="20"/>
      <c r="G30" s="18"/>
      <c r="H30" s="18"/>
    </row>
    <row r="31" spans="1:8" ht="31.5" customHeight="1" x14ac:dyDescent="0.25">
      <c r="A31" s="18"/>
      <c r="B31" s="22" t="s">
        <v>12</v>
      </c>
      <c r="C31" s="24" t="s">
        <v>13</v>
      </c>
      <c r="D31" s="21" t="s">
        <v>14</v>
      </c>
      <c r="E31" s="18"/>
      <c r="F31" s="20"/>
      <c r="G31" s="18"/>
      <c r="H31" s="18"/>
    </row>
    <row r="32" spans="1:8" x14ac:dyDescent="0.25">
      <c r="A32" s="18"/>
      <c r="B32" s="21" t="s">
        <v>15</v>
      </c>
      <c r="C32" s="23" t="s">
        <v>11</v>
      </c>
      <c r="D32" s="21"/>
      <c r="E32" s="18"/>
      <c r="F32" s="20"/>
      <c r="G32" s="18"/>
      <c r="H32" s="18"/>
    </row>
    <row r="33" spans="1:8" x14ac:dyDescent="0.25">
      <c r="A33" s="18"/>
      <c r="B33" s="21" t="s">
        <v>16</v>
      </c>
      <c r="C33" s="23" t="s">
        <v>17</v>
      </c>
      <c r="D33" s="21"/>
      <c r="E33" s="18"/>
      <c r="F33" s="20"/>
      <c r="G33" s="18"/>
      <c r="H33" s="18"/>
    </row>
    <row r="34" spans="1:8" x14ac:dyDescent="0.25">
      <c r="A34" s="18"/>
      <c r="B34" s="21" t="s">
        <v>18</v>
      </c>
      <c r="C34" s="23" t="s">
        <v>19</v>
      </c>
      <c r="D34" s="20"/>
      <c r="E34" s="18"/>
      <c r="F34" s="20"/>
      <c r="G34" s="18"/>
      <c r="H34" s="18"/>
    </row>
    <row r="35" spans="1:8" x14ac:dyDescent="0.25">
      <c r="C35" s="20"/>
      <c r="D35" s="20"/>
      <c r="E35" s="20"/>
      <c r="F35" s="20"/>
    </row>
    <row r="36" spans="1:8" x14ac:dyDescent="0.25">
      <c r="B36" s="6" t="s">
        <v>20</v>
      </c>
      <c r="C36" s="20"/>
      <c r="D36" s="20"/>
      <c r="E36" s="20"/>
      <c r="F36" s="20"/>
    </row>
    <row r="37" spans="1:8" x14ac:dyDescent="0.25">
      <c r="B37" s="20"/>
      <c r="C37" s="20"/>
      <c r="D37" s="20"/>
      <c r="E37" s="20"/>
      <c r="F37" s="20"/>
    </row>
    <row r="38" spans="1:8" x14ac:dyDescent="0.25">
      <c r="B38" s="20"/>
      <c r="C38" s="20"/>
      <c r="D38" s="20"/>
      <c r="E38" s="20"/>
      <c r="F38" s="20"/>
    </row>
  </sheetData>
  <mergeCells count="1">
    <mergeCell ref="B3:H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workbookViewId="0">
      <selection activeCell="C15" sqref="C15"/>
    </sheetView>
  </sheetViews>
  <sheetFormatPr defaultRowHeight="15" x14ac:dyDescent="0.25"/>
  <cols>
    <col min="1" max="1" width="17.42578125" customWidth="1"/>
    <col min="2" max="2" width="20.7109375" customWidth="1"/>
    <col min="3" max="3" width="13.85546875" bestFit="1" customWidth="1"/>
  </cols>
  <sheetData>
    <row r="1" spans="1:8" ht="26.25" x14ac:dyDescent="0.4">
      <c r="A1" s="1" t="s">
        <v>0</v>
      </c>
    </row>
    <row r="2" spans="1:8" ht="26.25" x14ac:dyDescent="0.4">
      <c r="A2" s="1" t="s">
        <v>26</v>
      </c>
    </row>
    <row r="3" spans="1:8" ht="122.25" customHeight="1" x14ac:dyDescent="0.25">
      <c r="A3" s="2"/>
      <c r="B3" s="142" t="s">
        <v>358</v>
      </c>
      <c r="C3" s="142"/>
      <c r="D3" s="142"/>
      <c r="E3" s="142"/>
      <c r="F3" s="142"/>
      <c r="G3" s="142"/>
      <c r="H3" s="142"/>
    </row>
    <row r="4" spans="1:8" s="32" customForma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62</v>
      </c>
      <c r="C12" s="41">
        <v>8940000</v>
      </c>
    </row>
    <row r="13" spans="1:8" x14ac:dyDescent="0.25">
      <c r="A13" s="12" t="s">
        <v>6</v>
      </c>
      <c r="B13" s="33" t="s">
        <v>87</v>
      </c>
      <c r="C13" s="25">
        <v>1.9</v>
      </c>
    </row>
    <row r="14" spans="1:8" x14ac:dyDescent="0.25">
      <c r="A14" s="13"/>
      <c r="B14" s="33" t="s">
        <v>91</v>
      </c>
      <c r="C14" s="25">
        <v>13.5</v>
      </c>
      <c r="D14" s="33" t="s">
        <v>84</v>
      </c>
    </row>
    <row r="15" spans="1:8" x14ac:dyDescent="0.25">
      <c r="A15" s="13"/>
      <c r="C15" s="104" t="s">
        <v>6</v>
      </c>
    </row>
    <row r="16" spans="1:8" x14ac:dyDescent="0.25">
      <c r="A16" s="13"/>
      <c r="E16" s="27"/>
      <c r="H16" s="14"/>
    </row>
    <row r="17" spans="1:8" x14ac:dyDescent="0.25">
      <c r="A17" s="13"/>
      <c r="B17" s="5" t="s">
        <v>7</v>
      </c>
    </row>
    <row r="18" spans="1:8" x14ac:dyDescent="0.25">
      <c r="A18" s="13"/>
      <c r="B18" s="5"/>
    </row>
    <row r="19" spans="1:8" x14ac:dyDescent="0.25">
      <c r="A19" s="13" t="s">
        <v>6</v>
      </c>
      <c r="B19" s="33" t="s">
        <v>92</v>
      </c>
      <c r="C19" s="15">
        <f>C12*C13</f>
        <v>16986000</v>
      </c>
    </row>
    <row r="20" spans="1:8" x14ac:dyDescent="0.25">
      <c r="A20" s="13"/>
      <c r="B20" t="s">
        <v>6</v>
      </c>
      <c r="C20" s="15" t="s">
        <v>6</v>
      </c>
    </row>
    <row r="21" spans="1:8" x14ac:dyDescent="0.25">
      <c r="A21" s="13"/>
      <c r="B21" s="33" t="s">
        <v>94</v>
      </c>
      <c r="C21" s="51">
        <f>(C14/100)*C12</f>
        <v>1206900</v>
      </c>
    </row>
    <row r="22" spans="1:8" x14ac:dyDescent="0.25">
      <c r="A22" s="13"/>
      <c r="B22" t="s">
        <v>6</v>
      </c>
      <c r="C22" s="26" t="s">
        <v>6</v>
      </c>
    </row>
    <row r="23" spans="1:8" x14ac:dyDescent="0.25">
      <c r="A23" s="13"/>
      <c r="B23" s="33" t="s">
        <v>95</v>
      </c>
      <c r="C23" s="44">
        <f>C21/C19</f>
        <v>7.1052631578947367E-2</v>
      </c>
      <c r="E23" t="s">
        <v>6</v>
      </c>
    </row>
    <row r="24" spans="1:8" x14ac:dyDescent="0.25">
      <c r="A24" s="13"/>
    </row>
    <row r="25" spans="1:8" x14ac:dyDescent="0.25">
      <c r="A25" s="13"/>
      <c r="B25" t="s">
        <v>6</v>
      </c>
      <c r="C25" t="s">
        <v>6</v>
      </c>
    </row>
    <row r="26" spans="1:8" x14ac:dyDescent="0.25">
      <c r="A26" s="13"/>
    </row>
    <row r="27" spans="1:8" x14ac:dyDescent="0.25">
      <c r="A27" s="13"/>
      <c r="B27" s="17" t="s">
        <v>8</v>
      </c>
    </row>
    <row r="28" spans="1:8" x14ac:dyDescent="0.25">
      <c r="A28" s="18"/>
      <c r="B28" s="19"/>
      <c r="C28" s="20"/>
      <c r="D28" s="20"/>
      <c r="E28" s="20"/>
      <c r="F28" s="20"/>
      <c r="G28" s="18"/>
      <c r="H28" s="18"/>
    </row>
    <row r="29" spans="1:8" x14ac:dyDescent="0.25">
      <c r="A29" s="18"/>
      <c r="B29" s="21" t="s">
        <v>9</v>
      </c>
      <c r="C29" s="21"/>
      <c r="D29" s="21"/>
      <c r="E29" s="18"/>
      <c r="F29" s="20"/>
      <c r="G29" s="18"/>
      <c r="H29" s="18"/>
    </row>
    <row r="30" spans="1:8" ht="31.5" customHeight="1" x14ac:dyDescent="0.25">
      <c r="A30" s="18"/>
      <c r="B30" s="22" t="s">
        <v>10</v>
      </c>
      <c r="C30" s="23" t="s">
        <v>11</v>
      </c>
      <c r="D30" s="21"/>
      <c r="E30" s="18"/>
      <c r="F30" s="20"/>
      <c r="G30" s="18"/>
      <c r="H30" s="18"/>
    </row>
    <row r="31" spans="1:8" ht="31.5" customHeight="1" x14ac:dyDescent="0.25">
      <c r="A31" s="18"/>
      <c r="B31" s="22" t="s">
        <v>12</v>
      </c>
      <c r="C31" s="24" t="s">
        <v>13</v>
      </c>
      <c r="D31" s="21" t="s">
        <v>14</v>
      </c>
      <c r="E31" s="18"/>
      <c r="F31" s="20"/>
      <c r="G31" s="18"/>
      <c r="H31" s="18"/>
    </row>
    <row r="32" spans="1:8" x14ac:dyDescent="0.25">
      <c r="A32" s="18"/>
      <c r="B32" s="21" t="s">
        <v>15</v>
      </c>
      <c r="C32" s="23" t="s">
        <v>11</v>
      </c>
      <c r="D32" s="21"/>
      <c r="E32" s="18"/>
      <c r="F32" s="20"/>
      <c r="G32" s="18"/>
      <c r="H32" s="18"/>
    </row>
    <row r="33" spans="1:8" x14ac:dyDescent="0.25">
      <c r="A33" s="18"/>
      <c r="B33" s="21" t="s">
        <v>16</v>
      </c>
      <c r="C33" s="23" t="s">
        <v>17</v>
      </c>
      <c r="D33" s="21"/>
      <c r="E33" s="18"/>
      <c r="F33" s="20"/>
      <c r="G33" s="18"/>
      <c r="H33" s="18"/>
    </row>
    <row r="34" spans="1:8" x14ac:dyDescent="0.25">
      <c r="A34" s="18"/>
      <c r="B34" s="21" t="s">
        <v>18</v>
      </c>
      <c r="C34" s="23" t="s">
        <v>19</v>
      </c>
      <c r="D34" s="20"/>
      <c r="E34" s="18"/>
      <c r="F34" s="20"/>
      <c r="G34" s="18"/>
      <c r="H34" s="18"/>
    </row>
    <row r="35" spans="1:8" x14ac:dyDescent="0.25">
      <c r="C35" s="20"/>
      <c r="D35" s="20"/>
      <c r="E35" s="20"/>
      <c r="F35" s="20"/>
    </row>
    <row r="36" spans="1:8" x14ac:dyDescent="0.25">
      <c r="B36" s="6" t="s">
        <v>20</v>
      </c>
      <c r="C36" s="20"/>
      <c r="D36" s="20"/>
      <c r="E36" s="20"/>
      <c r="F36" s="20"/>
    </row>
    <row r="37" spans="1:8" x14ac:dyDescent="0.25">
      <c r="B37" s="20"/>
      <c r="C37" s="20"/>
      <c r="D37" s="20"/>
      <c r="E37" s="20"/>
      <c r="F37" s="20"/>
    </row>
    <row r="38" spans="1:8" x14ac:dyDescent="0.25">
      <c r="B38" s="20"/>
      <c r="C38" s="20"/>
      <c r="D38" s="20"/>
      <c r="E38" s="20"/>
      <c r="F38" s="20"/>
    </row>
  </sheetData>
  <mergeCells count="1">
    <mergeCell ref="B3:H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zoomScale="80" zoomScaleNormal="80" workbookViewId="0">
      <selection activeCell="F35" sqref="F35"/>
    </sheetView>
  </sheetViews>
  <sheetFormatPr defaultRowHeight="15" x14ac:dyDescent="0.25"/>
  <cols>
    <col min="1" max="1" width="16.42578125" customWidth="1"/>
    <col min="2" max="2" width="39.42578125" customWidth="1"/>
    <col min="3" max="3" width="18.5703125" customWidth="1"/>
  </cols>
  <sheetData>
    <row r="1" spans="1:8" ht="26.25" x14ac:dyDescent="0.4">
      <c r="A1" s="1" t="s">
        <v>0</v>
      </c>
    </row>
    <row r="2" spans="1:8" ht="26.25" x14ac:dyDescent="0.4">
      <c r="A2" s="1" t="s">
        <v>27</v>
      </c>
    </row>
    <row r="3" spans="1:8" ht="348" customHeight="1" x14ac:dyDescent="0.25">
      <c r="A3" s="4"/>
      <c r="B3" s="143" t="s">
        <v>372</v>
      </c>
      <c r="C3" s="143"/>
      <c r="D3" s="143"/>
      <c r="E3" s="143"/>
      <c r="F3" s="143"/>
      <c r="G3" s="143"/>
      <c r="H3" s="143"/>
    </row>
    <row r="4" spans="1:8" s="32" customForma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c r="C11" s="15"/>
    </row>
    <row r="12" spans="1:8" x14ac:dyDescent="0.25">
      <c r="B12" s="33" t="s">
        <v>57</v>
      </c>
      <c r="C12" s="41">
        <v>2970000</v>
      </c>
    </row>
    <row r="13" spans="1:8" x14ac:dyDescent="0.25">
      <c r="A13" s="12" t="s">
        <v>6</v>
      </c>
      <c r="B13" s="33" t="s">
        <v>96</v>
      </c>
      <c r="C13" s="41">
        <v>1790000</v>
      </c>
    </row>
    <row r="14" spans="1:8" x14ac:dyDescent="0.25">
      <c r="A14" s="13"/>
      <c r="B14" s="104" t="s">
        <v>217</v>
      </c>
      <c r="C14" s="41">
        <v>302000</v>
      </c>
      <c r="D14" t="s">
        <v>6</v>
      </c>
    </row>
    <row r="15" spans="1:8" x14ac:dyDescent="0.25">
      <c r="A15" s="13"/>
      <c r="B15" s="33" t="s">
        <v>98</v>
      </c>
      <c r="C15" s="41">
        <v>54800</v>
      </c>
      <c r="D15" t="s">
        <v>6</v>
      </c>
    </row>
    <row r="16" spans="1:8" x14ac:dyDescent="0.25">
      <c r="A16" s="13"/>
      <c r="B16" s="33" t="s">
        <v>99</v>
      </c>
      <c r="C16" s="41">
        <v>192960</v>
      </c>
    </row>
    <row r="17" spans="1:8" x14ac:dyDescent="0.25">
      <c r="A17" s="13"/>
      <c r="B17" s="33" t="s">
        <v>102</v>
      </c>
      <c r="C17" s="54">
        <v>10</v>
      </c>
      <c r="D17" s="33" t="s">
        <v>84</v>
      </c>
    </row>
    <row r="18" spans="1:8" s="33" customFormat="1" x14ac:dyDescent="0.25">
      <c r="A18" s="13"/>
      <c r="B18" s="33" t="s">
        <v>103</v>
      </c>
      <c r="C18" s="55">
        <v>20</v>
      </c>
      <c r="D18" s="33" t="s">
        <v>84</v>
      </c>
    </row>
    <row r="19" spans="1:8" s="33" customFormat="1" x14ac:dyDescent="0.25">
      <c r="A19" s="13"/>
      <c r="B19" s="33" t="s">
        <v>110</v>
      </c>
      <c r="C19" s="55">
        <v>30</v>
      </c>
      <c r="D19" s="33" t="s">
        <v>84</v>
      </c>
    </row>
    <row r="20" spans="1:8" s="33" customFormat="1" x14ac:dyDescent="0.25">
      <c r="A20" s="13"/>
      <c r="C20" s="15"/>
    </row>
    <row r="21" spans="1:8" s="33" customFormat="1" x14ac:dyDescent="0.25">
      <c r="A21" s="13"/>
      <c r="B21" s="33" t="s">
        <v>101</v>
      </c>
      <c r="C21" s="15">
        <f>C12-SUM(C13:C16)</f>
        <v>630240</v>
      </c>
    </row>
    <row r="22" spans="1:8" x14ac:dyDescent="0.25">
      <c r="A22" s="13"/>
      <c r="E22" s="27"/>
      <c r="H22" s="14"/>
    </row>
    <row r="23" spans="1:8" x14ac:dyDescent="0.25">
      <c r="A23" s="13"/>
      <c r="B23" s="5" t="s">
        <v>7</v>
      </c>
    </row>
    <row r="24" spans="1:8" x14ac:dyDescent="0.25">
      <c r="A24" s="13"/>
      <c r="B24" s="5"/>
    </row>
    <row r="25" spans="1:8" x14ac:dyDescent="0.25">
      <c r="A25" s="13" t="s">
        <v>6</v>
      </c>
      <c r="B25" s="5" t="s">
        <v>55</v>
      </c>
    </row>
    <row r="26" spans="1:8" x14ac:dyDescent="0.25">
      <c r="A26" s="13"/>
      <c r="B26" s="113" t="s">
        <v>339</v>
      </c>
      <c r="C26" s="44">
        <f>C21/C12</f>
        <v>0.2122020202020202</v>
      </c>
    </row>
    <row r="27" spans="1:8" x14ac:dyDescent="0.25">
      <c r="A27" s="13"/>
      <c r="B27" t="s">
        <v>6</v>
      </c>
      <c r="C27" s="43" t="s">
        <v>6</v>
      </c>
    </row>
    <row r="28" spans="1:8" x14ac:dyDescent="0.25">
      <c r="A28" s="13"/>
      <c r="B28" s="5" t="s">
        <v>56</v>
      </c>
      <c r="C28" s="26" t="s">
        <v>6</v>
      </c>
    </row>
    <row r="29" spans="1:8" x14ac:dyDescent="0.25">
      <c r="A29" s="13"/>
      <c r="B29" s="5" t="s">
        <v>104</v>
      </c>
      <c r="C29" s="28" t="s">
        <v>21</v>
      </c>
      <c r="E29" t="s">
        <v>6</v>
      </c>
    </row>
    <row r="30" spans="1:8" s="33" customFormat="1" x14ac:dyDescent="0.25">
      <c r="A30" s="13"/>
      <c r="B30" s="5"/>
      <c r="C30" s="60"/>
    </row>
    <row r="31" spans="1:8" s="33" customFormat="1" x14ac:dyDescent="0.25">
      <c r="A31" s="13"/>
      <c r="B31" s="27" t="s">
        <v>57</v>
      </c>
      <c r="C31" s="60">
        <f>((1+(C17/100))*C12)</f>
        <v>3267000.0000000005</v>
      </c>
    </row>
    <row r="32" spans="1:8" s="33" customFormat="1" x14ac:dyDescent="0.25">
      <c r="A32" s="13"/>
      <c r="B32" s="27" t="s">
        <v>96</v>
      </c>
      <c r="C32" s="61">
        <f>((1+C18/100)*C13)</f>
        <v>2148000</v>
      </c>
    </row>
    <row r="33" spans="1:3" s="33" customFormat="1" x14ac:dyDescent="0.25">
      <c r="A33" s="13"/>
      <c r="B33" s="27"/>
      <c r="C33" s="62"/>
    </row>
    <row r="34" spans="1:3" s="33" customFormat="1" x14ac:dyDescent="0.25">
      <c r="A34" s="13"/>
      <c r="B34" s="27" t="s">
        <v>97</v>
      </c>
      <c r="C34" s="63">
        <f>C31-C32</f>
        <v>1119000.0000000005</v>
      </c>
    </row>
    <row r="35" spans="1:3" s="33" customFormat="1" x14ac:dyDescent="0.25">
      <c r="A35" s="13"/>
      <c r="B35" s="27" t="s">
        <v>105</v>
      </c>
      <c r="C35" s="61">
        <f>C14</f>
        <v>302000</v>
      </c>
    </row>
    <row r="36" spans="1:3" s="33" customFormat="1" x14ac:dyDescent="0.25">
      <c r="A36" s="13"/>
      <c r="B36" s="27"/>
      <c r="C36" s="64"/>
    </row>
    <row r="37" spans="1:3" s="33" customFormat="1" x14ac:dyDescent="0.25">
      <c r="A37" s="13"/>
      <c r="B37" s="27" t="s">
        <v>106</v>
      </c>
      <c r="C37" s="60">
        <f>C34-C35</f>
        <v>817000.00000000047</v>
      </c>
    </row>
    <row r="38" spans="1:3" s="33" customFormat="1" x14ac:dyDescent="0.25">
      <c r="A38" s="13"/>
      <c r="B38" s="27" t="s">
        <v>98</v>
      </c>
      <c r="C38" s="61">
        <f>C15</f>
        <v>54800</v>
      </c>
    </row>
    <row r="39" spans="1:3" s="33" customFormat="1" x14ac:dyDescent="0.25">
      <c r="A39" s="13"/>
      <c r="B39" s="27"/>
      <c r="C39" s="62"/>
    </row>
    <row r="40" spans="1:3" s="33" customFormat="1" x14ac:dyDescent="0.25">
      <c r="A40" s="13"/>
      <c r="B40" s="27" t="s">
        <v>107</v>
      </c>
      <c r="C40" s="60">
        <f>C37-C38</f>
        <v>762200.00000000047</v>
      </c>
    </row>
    <row r="41" spans="1:3" x14ac:dyDescent="0.25">
      <c r="A41" s="13"/>
      <c r="B41" s="27" t="s">
        <v>109</v>
      </c>
      <c r="C41" s="58">
        <f>(C19/100)*C40</f>
        <v>228660.00000000015</v>
      </c>
    </row>
    <row r="42" spans="1:3" x14ac:dyDescent="0.25">
      <c r="A42" s="13"/>
      <c r="B42" s="27" t="s">
        <v>6</v>
      </c>
      <c r="C42" s="37" t="s">
        <v>6</v>
      </c>
    </row>
    <row r="43" spans="1:3" x14ac:dyDescent="0.25">
      <c r="A43" s="13"/>
      <c r="B43" s="27" t="s">
        <v>100</v>
      </c>
      <c r="C43" s="49">
        <f>C40-C41</f>
        <v>533540.00000000035</v>
      </c>
    </row>
    <row r="44" spans="1:3" s="33" customFormat="1" ht="15.75" thickBot="1" x14ac:dyDescent="0.3">
      <c r="A44" s="13"/>
      <c r="B44" s="27"/>
      <c r="C44" s="38"/>
    </row>
    <row r="45" spans="1:3" s="33" customFormat="1" ht="15.75" thickTop="1" x14ac:dyDescent="0.25">
      <c r="A45" s="13"/>
      <c r="B45" s="27"/>
      <c r="C45" s="14"/>
    </row>
    <row r="46" spans="1:3" s="33" customFormat="1" x14ac:dyDescent="0.25">
      <c r="A46" s="13"/>
      <c r="B46" s="33" t="s">
        <v>111</v>
      </c>
      <c r="C46" s="59">
        <f>C31</f>
        <v>3267000.0000000005</v>
      </c>
    </row>
    <row r="47" spans="1:3" s="33" customFormat="1" x14ac:dyDescent="0.25">
      <c r="A47" s="13"/>
      <c r="B47" s="27"/>
      <c r="C47" s="14"/>
    </row>
    <row r="48" spans="1:3" s="33" customFormat="1" x14ac:dyDescent="0.25">
      <c r="A48" s="13"/>
      <c r="B48" s="33" t="s">
        <v>112</v>
      </c>
      <c r="C48" s="59">
        <f>C32</f>
        <v>2148000</v>
      </c>
    </row>
    <row r="49" spans="1:8" s="33" customFormat="1" x14ac:dyDescent="0.25">
      <c r="A49" s="13"/>
      <c r="B49" s="27"/>
      <c r="C49" s="14"/>
    </row>
    <row r="50" spans="1:8" s="33" customFormat="1" x14ac:dyDescent="0.25">
      <c r="A50" s="13"/>
      <c r="B50" s="33" t="s">
        <v>93</v>
      </c>
      <c r="C50" s="65">
        <f>C43/C31</f>
        <v>0.16331190694827066</v>
      </c>
    </row>
    <row r="51" spans="1:8" s="33" customFormat="1" x14ac:dyDescent="0.25">
      <c r="A51" s="13"/>
      <c r="B51" s="27"/>
      <c r="C51" s="43"/>
    </row>
    <row r="52" spans="1:8" s="33" customFormat="1" x14ac:dyDescent="0.25">
      <c r="A52" s="13"/>
      <c r="B52" s="27"/>
    </row>
    <row r="53" spans="1:8" x14ac:dyDescent="0.25">
      <c r="A53" s="13"/>
      <c r="B53" s="17" t="s">
        <v>8</v>
      </c>
    </row>
    <row r="54" spans="1:8" x14ac:dyDescent="0.25">
      <c r="A54" s="18"/>
      <c r="B54" s="19"/>
      <c r="C54" s="20"/>
      <c r="D54" s="20"/>
      <c r="E54" s="20"/>
      <c r="F54" s="20"/>
      <c r="G54" s="18"/>
      <c r="H54" s="18"/>
    </row>
    <row r="55" spans="1:8" x14ac:dyDescent="0.25">
      <c r="A55" s="18"/>
      <c r="B55" s="21" t="s">
        <v>9</v>
      </c>
      <c r="C55" s="21"/>
      <c r="D55" s="21"/>
      <c r="E55" s="18"/>
      <c r="F55" s="20"/>
      <c r="G55" s="18"/>
      <c r="H55" s="18"/>
    </row>
    <row r="56" spans="1:8" ht="31.5" customHeight="1" x14ac:dyDescent="0.25">
      <c r="A56" s="18"/>
      <c r="B56" s="22" t="s">
        <v>10</v>
      </c>
      <c r="C56" s="23" t="s">
        <v>11</v>
      </c>
      <c r="D56" s="21"/>
      <c r="E56" s="18"/>
      <c r="F56" s="20"/>
      <c r="G56" s="18"/>
      <c r="H56" s="18"/>
    </row>
    <row r="57" spans="1:8" ht="31.5" customHeight="1" x14ac:dyDescent="0.25">
      <c r="A57" s="18"/>
      <c r="B57" s="22" t="s">
        <v>12</v>
      </c>
      <c r="C57" s="24" t="s">
        <v>13</v>
      </c>
      <c r="D57" s="21" t="s">
        <v>14</v>
      </c>
      <c r="E57" s="18"/>
      <c r="F57" s="20"/>
      <c r="G57" s="18"/>
      <c r="H57" s="18"/>
    </row>
    <row r="58" spans="1:8" x14ac:dyDescent="0.25">
      <c r="A58" s="18"/>
      <c r="B58" s="21" t="s">
        <v>15</v>
      </c>
      <c r="C58" s="23" t="s">
        <v>11</v>
      </c>
      <c r="D58" s="21"/>
      <c r="E58" s="18"/>
      <c r="F58" s="20"/>
      <c r="G58" s="18"/>
      <c r="H58" s="18"/>
    </row>
    <row r="59" spans="1:8" x14ac:dyDescent="0.25">
      <c r="A59" s="18"/>
      <c r="B59" s="21" t="s">
        <v>16</v>
      </c>
      <c r="C59" s="23" t="s">
        <v>17</v>
      </c>
      <c r="D59" s="21"/>
      <c r="E59" s="18"/>
      <c r="F59" s="20"/>
      <c r="G59" s="18"/>
      <c r="H59" s="18"/>
    </row>
    <row r="60" spans="1:8" x14ac:dyDescent="0.25">
      <c r="A60" s="18"/>
      <c r="B60" s="21" t="s">
        <v>18</v>
      </c>
      <c r="C60" s="23" t="s">
        <v>19</v>
      </c>
      <c r="D60" s="20"/>
      <c r="E60" s="18"/>
      <c r="F60" s="20"/>
      <c r="G60" s="18"/>
      <c r="H60" s="18"/>
    </row>
    <row r="61" spans="1:8" x14ac:dyDescent="0.25">
      <c r="C61" s="20"/>
      <c r="D61" s="20"/>
      <c r="E61" s="20"/>
      <c r="F61" s="20"/>
    </row>
    <row r="62" spans="1:8" x14ac:dyDescent="0.25">
      <c r="B62" s="6" t="s">
        <v>20</v>
      </c>
      <c r="C62" s="20"/>
      <c r="D62" s="20"/>
      <c r="E62" s="20"/>
      <c r="F62" s="20"/>
    </row>
    <row r="63" spans="1:8" x14ac:dyDescent="0.25">
      <c r="B63" s="20"/>
      <c r="C63" s="20"/>
      <c r="D63" s="20"/>
      <c r="E63" s="20"/>
      <c r="F63" s="20"/>
    </row>
    <row r="64" spans="1:8" x14ac:dyDescent="0.25">
      <c r="B64" s="20"/>
      <c r="C64" s="20"/>
      <c r="D64" s="20"/>
      <c r="E64" s="20"/>
      <c r="F64" s="20"/>
    </row>
  </sheetData>
  <mergeCells count="1">
    <mergeCell ref="B3:H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zoomScale="80" zoomScaleNormal="80" workbookViewId="0">
      <selection activeCell="E16" sqref="E16"/>
    </sheetView>
  </sheetViews>
  <sheetFormatPr defaultRowHeight="15" x14ac:dyDescent="0.25"/>
  <cols>
    <col min="1" max="1" width="16.85546875" customWidth="1"/>
    <col min="2" max="2" width="43.28515625" customWidth="1"/>
    <col min="3" max="3" width="4.28515625" customWidth="1"/>
    <col min="4" max="4" width="12.140625" customWidth="1"/>
    <col min="5" max="5" width="13" customWidth="1"/>
    <col min="6" max="6" width="2.28515625" customWidth="1"/>
    <col min="7" max="7" width="19.140625" customWidth="1"/>
  </cols>
  <sheetData>
    <row r="1" spans="1:8" ht="26.25" x14ac:dyDescent="0.4">
      <c r="A1" s="1" t="s">
        <v>0</v>
      </c>
    </row>
    <row r="2" spans="1:8" ht="26.25" x14ac:dyDescent="0.4">
      <c r="A2" s="1" t="s">
        <v>28</v>
      </c>
    </row>
    <row r="3" spans="1:8" ht="335.25" customHeight="1" x14ac:dyDescent="0.25">
      <c r="A3" s="4"/>
      <c r="B3" s="142" t="s">
        <v>373</v>
      </c>
      <c r="C3" s="142"/>
      <c r="D3" s="142"/>
      <c r="E3" s="142"/>
      <c r="F3" s="142"/>
      <c r="G3" s="142"/>
      <c r="H3" s="142"/>
    </row>
    <row r="4" spans="1:8" s="126" customFormat="1" ht="18" customHeight="1" x14ac:dyDescent="0.25">
      <c r="A4" s="133"/>
      <c r="B4" s="132"/>
      <c r="C4" s="132"/>
      <c r="D4" s="132"/>
      <c r="E4" s="132"/>
      <c r="F4" s="132"/>
      <c r="G4" s="132"/>
      <c r="H4" s="132"/>
    </row>
    <row r="5" spans="1:8" ht="21.75" customHeight="1" x14ac:dyDescent="0.25">
      <c r="A5" s="5"/>
      <c r="B5" s="9" t="s">
        <v>1</v>
      </c>
      <c r="C5" s="9"/>
      <c r="D5" s="9"/>
      <c r="E5" s="9"/>
      <c r="F5" s="9"/>
      <c r="G5" s="9"/>
      <c r="H5" s="9"/>
    </row>
    <row r="6" spans="1:8" ht="18" customHeight="1"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c r="D11" s="33" t="s">
        <v>113</v>
      </c>
      <c r="E11" s="33" t="s">
        <v>115</v>
      </c>
    </row>
    <row r="12" spans="1:8" x14ac:dyDescent="0.25">
      <c r="B12" s="33" t="s">
        <v>57</v>
      </c>
      <c r="C12" s="66"/>
      <c r="D12" s="41">
        <v>3230000</v>
      </c>
      <c r="E12" s="41">
        <v>3370000</v>
      </c>
    </row>
    <row r="13" spans="1:8" x14ac:dyDescent="0.25">
      <c r="A13" s="12" t="s">
        <v>6</v>
      </c>
      <c r="B13" s="33" t="s">
        <v>96</v>
      </c>
      <c r="C13" s="66"/>
      <c r="D13" s="41">
        <v>2130000</v>
      </c>
      <c r="E13" s="41">
        <v>2850000</v>
      </c>
    </row>
    <row r="14" spans="1:8" x14ac:dyDescent="0.25">
      <c r="A14" s="13"/>
      <c r="B14" s="33" t="s">
        <v>114</v>
      </c>
      <c r="C14" s="66"/>
      <c r="D14" s="41">
        <v>298000</v>
      </c>
      <c r="E14" s="41">
        <v>227000</v>
      </c>
    </row>
    <row r="15" spans="1:8" x14ac:dyDescent="0.25">
      <c r="A15" s="13"/>
      <c r="B15" s="33" t="s">
        <v>98</v>
      </c>
      <c r="C15" s="66"/>
      <c r="D15" s="41">
        <v>47200</v>
      </c>
      <c r="E15" s="41">
        <v>51600</v>
      </c>
    </row>
    <row r="16" spans="1:8" x14ac:dyDescent="0.25">
      <c r="A16" s="13"/>
      <c r="B16" t="s">
        <v>6</v>
      </c>
      <c r="C16" s="66"/>
    </row>
    <row r="17" spans="1:8" x14ac:dyDescent="0.25">
      <c r="A17" s="13"/>
      <c r="E17" s="27"/>
      <c r="H17" s="14"/>
    </row>
    <row r="18" spans="1:8" x14ac:dyDescent="0.25">
      <c r="A18" s="13"/>
      <c r="B18" s="5" t="s">
        <v>7</v>
      </c>
    </row>
    <row r="19" spans="1:8" x14ac:dyDescent="0.25">
      <c r="A19" s="13"/>
      <c r="B19" s="5"/>
    </row>
    <row r="20" spans="1:8" x14ac:dyDescent="0.25">
      <c r="A20" s="13" t="s">
        <v>6</v>
      </c>
      <c r="B20" s="5" t="s">
        <v>55</v>
      </c>
      <c r="D20" s="33" t="s">
        <v>119</v>
      </c>
      <c r="E20" s="33" t="s">
        <v>119</v>
      </c>
      <c r="G20" s="33" t="s">
        <v>120</v>
      </c>
    </row>
    <row r="21" spans="1:8" x14ac:dyDescent="0.25">
      <c r="A21" s="13"/>
      <c r="B21" s="33" t="s">
        <v>116</v>
      </c>
      <c r="C21" s="15" t="s">
        <v>6</v>
      </c>
      <c r="D21" s="44">
        <f>D13/D12</f>
        <v>0.65944272445820429</v>
      </c>
      <c r="E21" s="44">
        <f>E13/E12</f>
        <v>0.8456973293768546</v>
      </c>
      <c r="F21" s="68"/>
      <c r="G21" s="68" t="str">
        <f>IF(D21&lt;E21,"Decrease","Increase")</f>
        <v>Decrease</v>
      </c>
    </row>
    <row r="22" spans="1:8" x14ac:dyDescent="0.25">
      <c r="A22" s="13"/>
      <c r="B22" t="s">
        <v>6</v>
      </c>
      <c r="C22" s="16" t="s">
        <v>6</v>
      </c>
      <c r="D22" s="44"/>
      <c r="E22" s="44"/>
      <c r="F22" s="68"/>
      <c r="G22" s="68"/>
    </row>
    <row r="23" spans="1:8" x14ac:dyDescent="0.25">
      <c r="A23" s="13"/>
      <c r="B23" s="5" t="s">
        <v>56</v>
      </c>
      <c r="C23" s="26" t="s">
        <v>6</v>
      </c>
      <c r="D23" s="44"/>
      <c r="E23" s="44"/>
      <c r="F23" s="68"/>
      <c r="G23" s="68"/>
    </row>
    <row r="24" spans="1:8" x14ac:dyDescent="0.25">
      <c r="A24" s="13"/>
      <c r="B24" s="27" t="s">
        <v>117</v>
      </c>
      <c r="C24" s="28" t="s">
        <v>21</v>
      </c>
      <c r="D24" s="44">
        <f>D14/D12</f>
        <v>9.2260061919504643E-2</v>
      </c>
      <c r="E24" s="44">
        <f>E14/E12</f>
        <v>6.735905044510386E-2</v>
      </c>
      <c r="F24" s="68"/>
      <c r="G24" s="68" t="str">
        <f>IF(D24&lt;E24,"Decrease","Increase")</f>
        <v>Increase</v>
      </c>
    </row>
    <row r="25" spans="1:8" x14ac:dyDescent="0.25">
      <c r="A25" s="13"/>
      <c r="D25" s="44"/>
      <c r="E25" s="44"/>
      <c r="F25" s="68"/>
      <c r="G25" s="68"/>
    </row>
    <row r="26" spans="1:8" s="33" customFormat="1" x14ac:dyDescent="0.25">
      <c r="A26" s="13"/>
      <c r="B26" s="5" t="s">
        <v>58</v>
      </c>
      <c r="D26" s="44"/>
      <c r="E26" s="44"/>
      <c r="F26" s="68"/>
      <c r="G26" s="68"/>
    </row>
    <row r="27" spans="1:8" s="33" customFormat="1" x14ac:dyDescent="0.25">
      <c r="A27" s="13"/>
      <c r="B27" s="5"/>
      <c r="D27" s="44"/>
      <c r="E27" s="44"/>
      <c r="F27" s="68"/>
      <c r="G27" s="68"/>
    </row>
    <row r="28" spans="1:8" x14ac:dyDescent="0.25">
      <c r="A28" s="13"/>
      <c r="B28" s="27" t="s">
        <v>118</v>
      </c>
      <c r="C28" t="s">
        <v>6</v>
      </c>
      <c r="D28" s="44">
        <f>D15/D12</f>
        <v>1.4613003095975232E-2</v>
      </c>
      <c r="E28" s="44">
        <f>E15/E12</f>
        <v>1.5311572700296736E-2</v>
      </c>
      <c r="F28" s="68"/>
      <c r="G28" s="68" t="str">
        <f>IF(D28&lt;E28,"Decrease","Increase")</f>
        <v>Decrease</v>
      </c>
    </row>
    <row r="29" spans="1:8" s="33" customFormat="1" x14ac:dyDescent="0.25">
      <c r="A29" s="13"/>
      <c r="B29" s="27"/>
      <c r="D29" s="43"/>
      <c r="E29" s="43"/>
    </row>
    <row r="30" spans="1:8" ht="15.75" customHeight="1" x14ac:dyDescent="0.25">
      <c r="A30" s="13"/>
    </row>
    <row r="31" spans="1:8" x14ac:dyDescent="0.25">
      <c r="A31" s="13"/>
      <c r="B31" s="17" t="s">
        <v>8</v>
      </c>
    </row>
    <row r="32" spans="1:8" x14ac:dyDescent="0.25">
      <c r="A32" s="18"/>
      <c r="B32" s="19"/>
      <c r="C32" s="20"/>
      <c r="D32" s="20"/>
      <c r="E32" s="20"/>
      <c r="F32" s="20"/>
      <c r="G32" s="18"/>
      <c r="H32" s="18"/>
    </row>
    <row r="33" spans="1:8" x14ac:dyDescent="0.25">
      <c r="A33" s="18"/>
      <c r="B33" s="21" t="s">
        <v>9</v>
      </c>
      <c r="C33" s="21"/>
      <c r="D33" s="21"/>
      <c r="E33" s="18"/>
      <c r="F33" s="20"/>
      <c r="G33" s="18"/>
      <c r="H33" s="18"/>
    </row>
    <row r="34" spans="1:8" ht="31.5" customHeight="1" x14ac:dyDescent="0.25">
      <c r="A34" s="18"/>
      <c r="B34" s="22" t="s">
        <v>10</v>
      </c>
      <c r="C34" s="23" t="s">
        <v>11</v>
      </c>
      <c r="D34" s="21"/>
      <c r="E34" s="18"/>
      <c r="F34" s="20"/>
      <c r="G34" s="18"/>
      <c r="H34" s="18"/>
    </row>
    <row r="35" spans="1:8" ht="31.5" customHeight="1" x14ac:dyDescent="0.25">
      <c r="A35" s="18"/>
      <c r="B35" s="22" t="s">
        <v>12</v>
      </c>
      <c r="C35" s="24" t="s">
        <v>13</v>
      </c>
      <c r="D35" s="21" t="s">
        <v>14</v>
      </c>
      <c r="E35" s="18"/>
      <c r="F35" s="20"/>
      <c r="G35" s="18"/>
      <c r="H35" s="18"/>
    </row>
    <row r="36" spans="1:8" x14ac:dyDescent="0.25">
      <c r="A36" s="18"/>
      <c r="B36" s="21" t="s">
        <v>15</v>
      </c>
      <c r="C36" s="23" t="s">
        <v>11</v>
      </c>
      <c r="D36" s="21"/>
      <c r="E36" s="18"/>
      <c r="F36" s="20"/>
      <c r="G36" s="18"/>
      <c r="H36" s="18"/>
    </row>
    <row r="37" spans="1:8" x14ac:dyDescent="0.25">
      <c r="A37" s="18"/>
      <c r="B37" s="21" t="s">
        <v>16</v>
      </c>
      <c r="C37" s="23" t="s">
        <v>17</v>
      </c>
      <c r="D37" s="21"/>
      <c r="E37" s="18"/>
      <c r="F37" s="20"/>
      <c r="G37" s="18"/>
      <c r="H37" s="18"/>
    </row>
    <row r="38" spans="1:8" x14ac:dyDescent="0.25">
      <c r="A38" s="18"/>
      <c r="B38" s="21" t="s">
        <v>18</v>
      </c>
      <c r="C38" s="23" t="s">
        <v>19</v>
      </c>
      <c r="D38" s="20"/>
      <c r="E38" s="18"/>
      <c r="F38" s="20"/>
      <c r="G38" s="18"/>
      <c r="H38" s="18"/>
    </row>
    <row r="39" spans="1:8" x14ac:dyDescent="0.25">
      <c r="C39" s="20"/>
      <c r="D39" s="20"/>
      <c r="E39" s="20"/>
      <c r="F39" s="20"/>
    </row>
    <row r="40" spans="1:8" x14ac:dyDescent="0.25">
      <c r="B40" s="6" t="s">
        <v>20</v>
      </c>
      <c r="C40" s="20"/>
      <c r="D40" s="20"/>
      <c r="E40" s="20"/>
      <c r="F40" s="20"/>
    </row>
    <row r="41" spans="1:8" x14ac:dyDescent="0.25">
      <c r="B41" s="20"/>
      <c r="C41" s="20"/>
      <c r="D41" s="20"/>
      <c r="E41" s="20"/>
      <c r="F41" s="20"/>
    </row>
    <row r="42" spans="1:8" x14ac:dyDescent="0.25">
      <c r="B42" s="20"/>
      <c r="C42" s="20"/>
      <c r="D42" s="20"/>
      <c r="E42" s="20"/>
      <c r="F42" s="20"/>
    </row>
  </sheetData>
  <mergeCells count="1">
    <mergeCell ref="B3:H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workbookViewId="0">
      <selection activeCell="C16" sqref="C16"/>
    </sheetView>
  </sheetViews>
  <sheetFormatPr defaultRowHeight="15" x14ac:dyDescent="0.25"/>
  <cols>
    <col min="1" max="1" width="16.85546875" customWidth="1"/>
    <col min="2" max="2" width="23.28515625" customWidth="1"/>
    <col min="3" max="3" width="12.7109375" bestFit="1" customWidth="1"/>
  </cols>
  <sheetData>
    <row r="1" spans="1:8" ht="26.25" x14ac:dyDescent="0.4">
      <c r="A1" s="1" t="s">
        <v>0</v>
      </c>
    </row>
    <row r="2" spans="1:8" ht="26.25" x14ac:dyDescent="0.4">
      <c r="A2" s="1" t="s">
        <v>29</v>
      </c>
    </row>
    <row r="3" spans="1:8" ht="162" customHeight="1" x14ac:dyDescent="0.25">
      <c r="A3" s="2"/>
      <c r="B3" s="142" t="s">
        <v>365</v>
      </c>
      <c r="C3" s="142"/>
      <c r="D3" s="142"/>
      <c r="E3" s="142"/>
      <c r="F3" s="142"/>
      <c r="G3" s="142"/>
      <c r="H3" s="142"/>
    </row>
    <row r="4" spans="1:8" s="32" customForma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62</v>
      </c>
      <c r="C12" s="41">
        <v>2000000</v>
      </c>
    </row>
    <row r="13" spans="1:8" x14ac:dyDescent="0.25">
      <c r="A13" s="12" t="s">
        <v>6</v>
      </c>
      <c r="B13" s="33" t="s">
        <v>68</v>
      </c>
      <c r="C13" s="41">
        <v>1400000</v>
      </c>
    </row>
    <row r="14" spans="1:8" x14ac:dyDescent="0.25">
      <c r="A14" s="13"/>
      <c r="B14" s="33" t="s">
        <v>59</v>
      </c>
      <c r="C14" s="41">
        <v>200000</v>
      </c>
      <c r="D14" t="s">
        <v>6</v>
      </c>
    </row>
    <row r="15" spans="1:8" x14ac:dyDescent="0.25">
      <c r="A15" s="13"/>
      <c r="B15" s="33" t="s">
        <v>123</v>
      </c>
      <c r="C15" s="25">
        <v>2.5</v>
      </c>
      <c r="D15" s="33" t="s">
        <v>88</v>
      </c>
    </row>
    <row r="16" spans="1:8" x14ac:dyDescent="0.25">
      <c r="A16" s="13"/>
      <c r="E16" s="27"/>
      <c r="H16" s="14"/>
    </row>
    <row r="17" spans="1:8" x14ac:dyDescent="0.25">
      <c r="A17" s="13"/>
      <c r="B17" s="5" t="s">
        <v>7</v>
      </c>
    </row>
    <row r="18" spans="1:8" x14ac:dyDescent="0.25">
      <c r="A18" s="13"/>
      <c r="B18" s="5"/>
    </row>
    <row r="19" spans="1:8" x14ac:dyDescent="0.25">
      <c r="A19" s="13" t="s">
        <v>6</v>
      </c>
      <c r="B19" s="5" t="s">
        <v>55</v>
      </c>
    </row>
    <row r="20" spans="1:8" x14ac:dyDescent="0.25">
      <c r="A20" s="13"/>
      <c r="B20" s="33" t="s">
        <v>121</v>
      </c>
      <c r="C20" s="44">
        <f>C14/C12</f>
        <v>0.1</v>
      </c>
    </row>
    <row r="21" spans="1:8" x14ac:dyDescent="0.25">
      <c r="A21" s="13"/>
      <c r="B21" t="s">
        <v>6</v>
      </c>
      <c r="C21" s="16" t="s">
        <v>6</v>
      </c>
    </row>
    <row r="22" spans="1:8" x14ac:dyDescent="0.25">
      <c r="A22" s="13"/>
      <c r="B22" s="5" t="s">
        <v>56</v>
      </c>
      <c r="C22" s="26" t="s">
        <v>6</v>
      </c>
    </row>
    <row r="23" spans="1:8" x14ac:dyDescent="0.25">
      <c r="A23" s="13"/>
      <c r="B23" s="5" t="s">
        <v>122</v>
      </c>
      <c r="C23" s="44">
        <f>C14/(C12-C13)</f>
        <v>0.33333333333333331</v>
      </c>
      <c r="E23" t="s">
        <v>6</v>
      </c>
    </row>
    <row r="24" spans="1:8" x14ac:dyDescent="0.25">
      <c r="A24" s="13"/>
    </row>
    <row r="25" spans="1:8" s="33" customFormat="1" x14ac:dyDescent="0.25">
      <c r="A25" s="13"/>
      <c r="B25" s="5" t="s">
        <v>58</v>
      </c>
    </row>
    <row r="26" spans="1:8" s="33" customFormat="1" x14ac:dyDescent="0.25">
      <c r="A26" s="13"/>
      <c r="B26" s="5" t="s">
        <v>92</v>
      </c>
      <c r="C26" s="15">
        <f>C12*C15</f>
        <v>5000000</v>
      </c>
    </row>
    <row r="27" spans="1:8" s="33" customFormat="1" x14ac:dyDescent="0.25">
      <c r="A27" s="13"/>
      <c r="B27" s="5"/>
    </row>
    <row r="28" spans="1:8" s="33" customFormat="1" x14ac:dyDescent="0.25">
      <c r="A28" s="13"/>
      <c r="B28" s="5" t="s">
        <v>124</v>
      </c>
      <c r="C28" s="44">
        <f>C14/C26</f>
        <v>0.04</v>
      </c>
    </row>
    <row r="29" spans="1:8" x14ac:dyDescent="0.25">
      <c r="A29" s="13"/>
      <c r="B29" t="s">
        <v>6</v>
      </c>
      <c r="C29" t="s">
        <v>6</v>
      </c>
    </row>
    <row r="30" spans="1:8" x14ac:dyDescent="0.25">
      <c r="A30" s="13"/>
    </row>
    <row r="31" spans="1:8" x14ac:dyDescent="0.25">
      <c r="A31" s="13"/>
      <c r="B31" s="17" t="s">
        <v>8</v>
      </c>
    </row>
    <row r="32" spans="1:8" x14ac:dyDescent="0.25">
      <c r="A32" s="18"/>
      <c r="B32" s="19"/>
      <c r="C32" s="20"/>
      <c r="D32" s="20"/>
      <c r="E32" s="20"/>
      <c r="F32" s="20"/>
      <c r="G32" s="18"/>
      <c r="H32" s="18"/>
    </row>
    <row r="33" spans="1:8" x14ac:dyDescent="0.25">
      <c r="A33" s="18"/>
      <c r="B33" s="21" t="s">
        <v>9</v>
      </c>
      <c r="C33" s="21"/>
      <c r="D33" s="21"/>
      <c r="E33" s="18"/>
      <c r="F33" s="20"/>
      <c r="G33" s="18"/>
      <c r="H33" s="18"/>
    </row>
    <row r="34" spans="1:8" ht="31.5" customHeight="1" x14ac:dyDescent="0.25">
      <c r="A34" s="18"/>
      <c r="B34" s="22" t="s">
        <v>10</v>
      </c>
      <c r="C34" s="23" t="s">
        <v>11</v>
      </c>
      <c r="D34" s="21"/>
      <c r="E34" s="18"/>
      <c r="F34" s="20"/>
      <c r="G34" s="18"/>
      <c r="H34" s="18"/>
    </row>
    <row r="35" spans="1:8" ht="31.5" customHeight="1" x14ac:dyDescent="0.25">
      <c r="A35" s="18"/>
      <c r="B35" s="22" t="s">
        <v>12</v>
      </c>
      <c r="C35" s="24" t="s">
        <v>13</v>
      </c>
      <c r="D35" s="21" t="s">
        <v>14</v>
      </c>
      <c r="E35" s="18"/>
      <c r="F35" s="20"/>
      <c r="G35" s="18"/>
      <c r="H35" s="18"/>
    </row>
    <row r="36" spans="1:8" x14ac:dyDescent="0.25">
      <c r="A36" s="18"/>
      <c r="B36" s="21" t="s">
        <v>15</v>
      </c>
      <c r="C36" s="23" t="s">
        <v>11</v>
      </c>
      <c r="D36" s="21"/>
      <c r="E36" s="18"/>
      <c r="F36" s="20"/>
      <c r="G36" s="18"/>
      <c r="H36" s="18"/>
    </row>
    <row r="37" spans="1:8" x14ac:dyDescent="0.25">
      <c r="A37" s="18"/>
      <c r="B37" s="21" t="s">
        <v>16</v>
      </c>
      <c r="C37" s="23" t="s">
        <v>17</v>
      </c>
      <c r="D37" s="21"/>
      <c r="E37" s="18"/>
      <c r="F37" s="20"/>
      <c r="G37" s="18"/>
      <c r="H37" s="18"/>
    </row>
    <row r="38" spans="1:8" x14ac:dyDescent="0.25">
      <c r="A38" s="18"/>
      <c r="B38" s="21" t="s">
        <v>18</v>
      </c>
      <c r="C38" s="23" t="s">
        <v>19</v>
      </c>
      <c r="D38" s="20"/>
      <c r="E38" s="18"/>
      <c r="F38" s="20"/>
      <c r="G38" s="18"/>
      <c r="H38" s="18"/>
    </row>
    <row r="39" spans="1:8" x14ac:dyDescent="0.25">
      <c r="C39" s="20"/>
      <c r="D39" s="20"/>
      <c r="E39" s="20"/>
      <c r="F39" s="20"/>
    </row>
    <row r="40" spans="1:8" x14ac:dyDescent="0.25">
      <c r="B40" s="6" t="s">
        <v>20</v>
      </c>
      <c r="C40" s="20"/>
      <c r="D40" s="20"/>
      <c r="E40" s="20"/>
      <c r="F40" s="20"/>
    </row>
    <row r="41" spans="1:8" x14ac:dyDescent="0.25">
      <c r="B41" s="20"/>
      <c r="C41" s="20"/>
      <c r="D41" s="20"/>
      <c r="E41" s="20"/>
      <c r="F41" s="20"/>
    </row>
    <row r="42" spans="1:8" x14ac:dyDescent="0.25">
      <c r="B42" s="20"/>
      <c r="C42" s="20"/>
      <c r="D42" s="20"/>
      <c r="E42" s="20"/>
      <c r="F42" s="20"/>
    </row>
  </sheetData>
  <mergeCells count="1">
    <mergeCell ref="B3:H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workbookViewId="0">
      <selection activeCell="C17" sqref="C17"/>
    </sheetView>
  </sheetViews>
  <sheetFormatPr defaultRowHeight="15" x14ac:dyDescent="0.25"/>
  <cols>
    <col min="1" max="1" width="19.140625" customWidth="1"/>
    <col min="2" max="2" width="61.7109375" customWidth="1"/>
    <col min="3" max="3" width="15.42578125" customWidth="1"/>
  </cols>
  <sheetData>
    <row r="1" spans="1:8" ht="26.25" x14ac:dyDescent="0.4">
      <c r="A1" s="1" t="s">
        <v>0</v>
      </c>
    </row>
    <row r="2" spans="1:8" ht="26.25" x14ac:dyDescent="0.4">
      <c r="A2" s="1" t="s">
        <v>30</v>
      </c>
    </row>
    <row r="3" spans="1:8" ht="104.25" customHeight="1" x14ac:dyDescent="0.25">
      <c r="A3" s="2"/>
      <c r="B3" s="142" t="s">
        <v>374</v>
      </c>
      <c r="C3" s="142"/>
      <c r="D3" s="142"/>
      <c r="E3" s="142"/>
      <c r="F3" s="142"/>
      <c r="G3" s="29"/>
      <c r="H3" s="29"/>
    </row>
    <row r="4" spans="1:8" s="32" customFormat="1" ht="18" customHeight="1" x14ac:dyDescent="0.25">
      <c r="A4" s="7"/>
      <c r="B4" s="8"/>
      <c r="C4" s="8"/>
      <c r="D4" s="8"/>
      <c r="E4" s="8"/>
      <c r="F4" s="8"/>
      <c r="G4" s="8"/>
      <c r="H4" s="8"/>
    </row>
    <row r="5" spans="1:8" x14ac:dyDescent="0.25">
      <c r="A5" s="5"/>
      <c r="B5" s="9" t="s">
        <v>1</v>
      </c>
      <c r="C5" s="9"/>
      <c r="D5" s="9"/>
      <c r="E5" s="9"/>
      <c r="F5" s="9"/>
      <c r="G5" s="9"/>
      <c r="H5" s="9"/>
    </row>
    <row r="6" spans="1:8" x14ac:dyDescent="0.25">
      <c r="A6" s="5"/>
      <c r="B6" s="10" t="s">
        <v>2</v>
      </c>
      <c r="C6" s="6"/>
      <c r="D6" s="6"/>
      <c r="E6" s="6"/>
      <c r="F6" s="6"/>
      <c r="G6" s="6"/>
      <c r="H6" s="6"/>
    </row>
    <row r="7" spans="1:8" x14ac:dyDescent="0.25">
      <c r="A7" s="5"/>
      <c r="B7" s="6" t="s">
        <v>3</v>
      </c>
      <c r="C7" s="11"/>
      <c r="D7" s="6"/>
      <c r="E7" s="6"/>
      <c r="F7" s="6"/>
      <c r="G7" s="6"/>
      <c r="H7" s="6"/>
    </row>
    <row r="8" spans="1:8" x14ac:dyDescent="0.25">
      <c r="A8" s="5"/>
      <c r="B8" s="6" t="s">
        <v>4</v>
      </c>
      <c r="C8" s="6"/>
      <c r="D8" s="6"/>
      <c r="E8" s="6"/>
      <c r="F8" s="6"/>
      <c r="G8" s="6"/>
      <c r="H8" s="6"/>
    </row>
    <row r="10" spans="1:8" x14ac:dyDescent="0.25">
      <c r="B10" s="5" t="s">
        <v>5</v>
      </c>
      <c r="C10" t="s">
        <v>6</v>
      </c>
    </row>
    <row r="11" spans="1:8" x14ac:dyDescent="0.25">
      <c r="B11" s="5"/>
    </row>
    <row r="12" spans="1:8" x14ac:dyDescent="0.25">
      <c r="B12" s="33" t="s">
        <v>125</v>
      </c>
      <c r="C12" s="41">
        <v>1500000</v>
      </c>
    </row>
    <row r="13" spans="1:8" x14ac:dyDescent="0.25">
      <c r="A13" s="12" t="s">
        <v>6</v>
      </c>
      <c r="B13" s="33" t="s">
        <v>126</v>
      </c>
      <c r="C13" s="41">
        <v>612000</v>
      </c>
    </row>
    <row r="14" spans="1:8" x14ac:dyDescent="0.25">
      <c r="A14" s="13"/>
      <c r="B14" s="33" t="s">
        <v>127</v>
      </c>
      <c r="C14" s="25">
        <v>3</v>
      </c>
      <c r="D14" s="33" t="s">
        <v>88</v>
      </c>
    </row>
    <row r="15" spans="1:8" x14ac:dyDescent="0.25">
      <c r="A15" s="13"/>
      <c r="B15" s="33" t="s">
        <v>68</v>
      </c>
      <c r="C15" s="41">
        <v>319000</v>
      </c>
      <c r="D15" t="s">
        <v>6</v>
      </c>
    </row>
    <row r="16" spans="1:8" x14ac:dyDescent="0.25">
      <c r="A16" s="13"/>
      <c r="B16" s="33" t="s">
        <v>128</v>
      </c>
      <c r="C16" s="25">
        <v>8</v>
      </c>
      <c r="D16" s="33" t="s">
        <v>84</v>
      </c>
    </row>
    <row r="17" spans="1:8" x14ac:dyDescent="0.25">
      <c r="A17" s="13"/>
    </row>
    <row r="18" spans="1:8" x14ac:dyDescent="0.25">
      <c r="A18" s="13"/>
      <c r="E18" s="27"/>
      <c r="H18" s="14"/>
    </row>
    <row r="19" spans="1:8" x14ac:dyDescent="0.25">
      <c r="A19" s="13"/>
      <c r="B19" s="5" t="s">
        <v>7</v>
      </c>
    </row>
    <row r="20" spans="1:8" x14ac:dyDescent="0.25">
      <c r="A20" s="13"/>
      <c r="B20" s="5"/>
    </row>
    <row r="21" spans="1:8" x14ac:dyDescent="0.25">
      <c r="A21" s="13" t="s">
        <v>6</v>
      </c>
      <c r="B21" s="33" t="s">
        <v>130</v>
      </c>
    </row>
    <row r="22" spans="1:8" s="33" customFormat="1" x14ac:dyDescent="0.25">
      <c r="A22" s="13"/>
      <c r="B22" s="33" t="s">
        <v>131</v>
      </c>
      <c r="C22" s="15"/>
    </row>
    <row r="23" spans="1:8" s="33" customFormat="1" x14ac:dyDescent="0.25">
      <c r="A23" s="13"/>
      <c r="B23" s="33" t="s">
        <v>132</v>
      </c>
      <c r="C23" s="15">
        <f>C12-C13</f>
        <v>888000</v>
      </c>
    </row>
    <row r="24" spans="1:8" s="33" customFormat="1" x14ac:dyDescent="0.25">
      <c r="A24" s="13"/>
      <c r="C24" s="15"/>
    </row>
    <row r="25" spans="1:8" s="33" customFormat="1" ht="15" customHeight="1" x14ac:dyDescent="0.25">
      <c r="A25" s="13"/>
      <c r="B25" s="33" t="s">
        <v>138</v>
      </c>
    </row>
    <row r="26" spans="1:8" s="33" customFormat="1" x14ac:dyDescent="0.25">
      <c r="A26" s="13"/>
      <c r="B26" s="33" t="s">
        <v>139</v>
      </c>
      <c r="C26" s="60"/>
    </row>
    <row r="27" spans="1:8" s="33" customFormat="1" x14ac:dyDescent="0.25">
      <c r="A27" s="13"/>
      <c r="B27" s="33" t="s">
        <v>140</v>
      </c>
      <c r="C27" s="60">
        <f>C23*C14</f>
        <v>2664000</v>
      </c>
    </row>
    <row r="28" spans="1:8" s="33" customFormat="1" x14ac:dyDescent="0.25">
      <c r="A28" s="13"/>
      <c r="C28" s="15"/>
    </row>
    <row r="29" spans="1:8" x14ac:dyDescent="0.25">
      <c r="A29" s="13"/>
      <c r="B29" s="33" t="s">
        <v>141</v>
      </c>
    </row>
    <row r="30" spans="1:8" s="33" customFormat="1" x14ac:dyDescent="0.25">
      <c r="A30" s="13"/>
      <c r="B30" s="33" t="s">
        <v>142</v>
      </c>
      <c r="C30" s="15"/>
    </row>
    <row r="31" spans="1:8" s="33" customFormat="1" x14ac:dyDescent="0.25">
      <c r="A31" s="13"/>
      <c r="B31" s="113" t="s">
        <v>341</v>
      </c>
      <c r="C31" s="48">
        <f>(C16/100)*C27</f>
        <v>213120</v>
      </c>
    </row>
    <row r="32" spans="1:8" s="33" customFormat="1" x14ac:dyDescent="0.25">
      <c r="A32" s="13"/>
      <c r="C32" s="15"/>
    </row>
    <row r="33" spans="1:8" x14ac:dyDescent="0.25">
      <c r="A33" s="13"/>
      <c r="B33" s="33" t="s">
        <v>133</v>
      </c>
    </row>
    <row r="34" spans="1:8" s="33" customFormat="1" x14ac:dyDescent="0.25">
      <c r="A34" s="13"/>
      <c r="B34" s="33" t="s">
        <v>134</v>
      </c>
      <c r="C34" s="51">
        <f>C12</f>
        <v>1500000</v>
      </c>
    </row>
    <row r="35" spans="1:8" s="33" customFormat="1" x14ac:dyDescent="0.25">
      <c r="A35" s="13"/>
      <c r="C35" s="51"/>
    </row>
    <row r="36" spans="1:8" x14ac:dyDescent="0.25">
      <c r="A36" s="13"/>
      <c r="B36" s="33" t="s">
        <v>135</v>
      </c>
      <c r="E36" t="s">
        <v>6</v>
      </c>
    </row>
    <row r="37" spans="1:8" s="33" customFormat="1" x14ac:dyDescent="0.25">
      <c r="A37" s="13"/>
      <c r="B37" s="33" t="s">
        <v>136</v>
      </c>
      <c r="C37" s="60"/>
    </row>
    <row r="38" spans="1:8" s="33" customFormat="1" x14ac:dyDescent="0.25">
      <c r="A38" s="13"/>
      <c r="B38" s="33" t="s">
        <v>137</v>
      </c>
      <c r="C38" s="60">
        <f>C12-C15</f>
        <v>1181000</v>
      </c>
    </row>
    <row r="39" spans="1:8" s="33" customFormat="1" x14ac:dyDescent="0.25">
      <c r="A39" s="13"/>
      <c r="C39" s="60"/>
    </row>
    <row r="40" spans="1:8" s="33" customFormat="1" x14ac:dyDescent="0.25">
      <c r="A40" s="13"/>
      <c r="B40" s="113" t="s">
        <v>340</v>
      </c>
    </row>
    <row r="41" spans="1:8" s="33" customFormat="1" x14ac:dyDescent="0.25">
      <c r="A41" s="13"/>
      <c r="B41" s="113" t="s">
        <v>342</v>
      </c>
      <c r="C41" s="44"/>
    </row>
    <row r="42" spans="1:8" s="33" customFormat="1" x14ac:dyDescent="0.25">
      <c r="A42" s="13"/>
      <c r="B42" s="39" t="s">
        <v>326</v>
      </c>
      <c r="C42" s="44">
        <f>C31/C38</f>
        <v>0.18045723962743437</v>
      </c>
    </row>
    <row r="43" spans="1:8" x14ac:dyDescent="0.25">
      <c r="A43" s="13"/>
      <c r="B43" t="s">
        <v>6</v>
      </c>
      <c r="C43" t="s">
        <v>6</v>
      </c>
    </row>
    <row r="44" spans="1:8" x14ac:dyDescent="0.25">
      <c r="A44" s="13"/>
    </row>
    <row r="45" spans="1:8" x14ac:dyDescent="0.25">
      <c r="A45" s="13"/>
      <c r="B45" s="17" t="s">
        <v>8</v>
      </c>
    </row>
    <row r="46" spans="1:8" x14ac:dyDescent="0.25">
      <c r="A46" s="18"/>
      <c r="B46" s="19"/>
      <c r="C46" s="20"/>
      <c r="D46" s="20"/>
      <c r="E46" s="20"/>
      <c r="F46" s="20"/>
      <c r="G46" s="18"/>
      <c r="H46" s="18"/>
    </row>
    <row r="47" spans="1:8" x14ac:dyDescent="0.25">
      <c r="A47" s="18"/>
      <c r="B47" s="21" t="s">
        <v>9</v>
      </c>
      <c r="C47" s="21"/>
      <c r="D47" s="21"/>
      <c r="E47" s="18"/>
      <c r="F47" s="20"/>
      <c r="G47" s="18"/>
      <c r="H47" s="18"/>
    </row>
    <row r="48" spans="1:8" ht="31.5" customHeight="1" x14ac:dyDescent="0.25">
      <c r="A48" s="18"/>
      <c r="B48" s="22" t="s">
        <v>10</v>
      </c>
      <c r="C48" s="23" t="s">
        <v>11</v>
      </c>
      <c r="D48" s="21"/>
      <c r="E48" s="18"/>
      <c r="F48" s="20"/>
      <c r="G48" s="18"/>
      <c r="H48" s="18"/>
    </row>
    <row r="49" spans="1:8" ht="31.5" customHeight="1" x14ac:dyDescent="0.25">
      <c r="A49" s="18"/>
      <c r="B49" s="22" t="s">
        <v>12</v>
      </c>
      <c r="C49" s="24" t="s">
        <v>13</v>
      </c>
      <c r="D49" s="21" t="s">
        <v>14</v>
      </c>
      <c r="E49" s="18"/>
      <c r="F49" s="20"/>
      <c r="G49" s="18"/>
      <c r="H49" s="18"/>
    </row>
    <row r="50" spans="1:8" x14ac:dyDescent="0.25">
      <c r="A50" s="18"/>
      <c r="B50" s="21" t="s">
        <v>15</v>
      </c>
      <c r="C50" s="23" t="s">
        <v>11</v>
      </c>
      <c r="D50" s="21"/>
      <c r="E50" s="18"/>
      <c r="F50" s="20"/>
      <c r="G50" s="18"/>
      <c r="H50" s="18"/>
    </row>
    <row r="51" spans="1:8" x14ac:dyDescent="0.25">
      <c r="A51" s="18"/>
      <c r="B51" s="21" t="s">
        <v>16</v>
      </c>
      <c r="C51" s="23" t="s">
        <v>17</v>
      </c>
      <c r="D51" s="21"/>
      <c r="E51" s="18"/>
      <c r="F51" s="20"/>
      <c r="G51" s="18"/>
      <c r="H51" s="18"/>
    </row>
    <row r="52" spans="1:8" x14ac:dyDescent="0.25">
      <c r="A52" s="18"/>
      <c r="B52" s="21" t="s">
        <v>18</v>
      </c>
      <c r="C52" s="23" t="s">
        <v>19</v>
      </c>
      <c r="D52" s="20"/>
      <c r="E52" s="18"/>
      <c r="F52" s="20"/>
      <c r="G52" s="18"/>
      <c r="H52" s="18"/>
    </row>
    <row r="53" spans="1:8" x14ac:dyDescent="0.25">
      <c r="C53" s="20"/>
      <c r="D53" s="20"/>
      <c r="E53" s="20"/>
      <c r="F53" s="20"/>
    </row>
    <row r="54" spans="1:8" x14ac:dyDescent="0.25">
      <c r="B54" s="6" t="s">
        <v>20</v>
      </c>
      <c r="C54" s="20"/>
      <c r="D54" s="20"/>
      <c r="E54" s="20"/>
      <c r="F54" s="20"/>
    </row>
    <row r="55" spans="1:8" x14ac:dyDescent="0.25">
      <c r="B55" s="20"/>
      <c r="C55" s="20"/>
      <c r="D55" s="20"/>
      <c r="E55" s="20"/>
      <c r="F55" s="20"/>
    </row>
    <row r="56" spans="1:8" x14ac:dyDescent="0.25">
      <c r="B56" s="20"/>
      <c r="C56" s="20"/>
      <c r="D56" s="20"/>
      <c r="E56" s="20"/>
      <c r="F56" s="20"/>
    </row>
  </sheetData>
  <mergeCells count="1">
    <mergeCell ref="B3: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Pr 3-1</vt:lpstr>
      <vt:lpstr>Pr 3-2</vt:lpstr>
      <vt:lpstr>Pr 3-3</vt:lpstr>
      <vt:lpstr>Pr 3-4</vt:lpstr>
      <vt:lpstr>Pr 3-5</vt:lpstr>
      <vt:lpstr>Pr 3-6</vt:lpstr>
      <vt:lpstr>Pr 3-7</vt:lpstr>
      <vt:lpstr>Pr 3-8</vt:lpstr>
      <vt:lpstr>Pr 3-9</vt:lpstr>
      <vt:lpstr>Pr 3-10</vt:lpstr>
      <vt:lpstr>Pr 3-11</vt:lpstr>
      <vt:lpstr>Pr 3-14</vt:lpstr>
      <vt:lpstr>Pr 3-15</vt:lpstr>
      <vt:lpstr>Pr 3-16</vt:lpstr>
      <vt:lpstr>Pr 3-17</vt:lpstr>
      <vt:lpstr>Pr 3-18</vt:lpstr>
      <vt:lpstr>Pr 3-19</vt:lpstr>
      <vt:lpstr>Pr 3-20</vt:lpstr>
      <vt:lpstr>Pr 3-21</vt:lpstr>
      <vt:lpstr>Pr 3-22</vt:lpstr>
      <vt:lpstr>Pr 3-23</vt:lpstr>
      <vt:lpstr>Pr 3-24</vt:lpstr>
      <vt:lpstr>Pr 3-25</vt:lpstr>
      <vt:lpstr>Pr 3-26</vt:lpstr>
      <vt:lpstr>Pr 3-27</vt:lpstr>
      <vt:lpstr>Pr 3-28</vt:lpstr>
      <vt:lpstr>Pr 3-29</vt:lpstr>
      <vt:lpstr>Pr 3-30</vt:lpstr>
      <vt:lpstr>Pr 3-31</vt:lpstr>
      <vt:lpstr>Pr 3-32</vt:lpstr>
      <vt:lpstr>Pr 3-33</vt:lpstr>
      <vt:lpstr>Pr 3-34</vt:lpstr>
      <vt:lpstr>Pr 3-35</vt:lpstr>
      <vt:lpstr>Pr 3-36</vt:lpstr>
      <vt:lpstr>Pr 3-37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Kay Johnson</dc:creator>
  <cp:lastModifiedBy>Otterness, Sarah</cp:lastModifiedBy>
  <dcterms:created xsi:type="dcterms:W3CDTF">2013-05-24T01:53:21Z</dcterms:created>
  <dcterms:modified xsi:type="dcterms:W3CDTF">2014-03-21T19:53:53Z</dcterms:modified>
</cp:coreProperties>
</file>