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_STDS_DG2A4AF56E" sheetId="4" state="hidden" r:id="rId2"/>
    <sheet name="Histogram Family Size" sheetId="5" r:id="rId3"/>
    <sheet name="Histograms of Others" sheetId="6" r:id="rId4"/>
  </sheets>
  <definedNames>
    <definedName name="PalisadeReportWorksheetCreatedBy" localSheetId="2" hidden="1">"StatTools"</definedName>
    <definedName name="PalisadeReportWorksheetCreatedBy" localSheetId="3" hidden="1">"StatTools"</definedName>
    <definedName name="ST_Debt">Data!$I$2:$I$501</definedName>
    <definedName name="ST_FamilySize">Data!$B$2:$B$501</definedName>
    <definedName name="ST_FirstIncome">Data!$E$2:$E$501</definedName>
    <definedName name="ST_Household">Data!$A$2:$A$501</definedName>
    <definedName name="ST_Location">Data!$C$2:$C$501</definedName>
    <definedName name="ST_MonthlyPayment">Data!$G$2:$G$501</definedName>
    <definedName name="ST_Ownership">Data!$D$2:$D$501</definedName>
    <definedName name="ST_SecondIncome">Data!$F$2:$F$501</definedName>
    <definedName name="ST_Utilities">Data!$H$2:$H$501</definedName>
    <definedName name="StatToolsHeader" localSheetId="2">'Histogram Family Size'!$1:$5</definedName>
    <definedName name="StatToolsHeader" localSheetId="3">'Histograms of Others'!$1:$5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5</definedName>
    <definedName name="STWBD_StatToolsHistogram_VariableList_1" hidden="1">"U_x0001_VG3021A0F11E044AE4_x0001_"</definedName>
    <definedName name="STWBD_StatToolsHistogram_VariableList_2" hidden="1">"U_x0001_VG1F7D63D52FD8E184_x0001_"</definedName>
    <definedName name="STWBD_StatToolsHistogram_VariableList_3" hidden="1">"U_x0001_VG33EDF652A9AA835_x0001_"</definedName>
    <definedName name="STWBD_StatToolsHistogram_VariableList_4" hidden="1">"U_x0001_VG9795207BEDFAFE_x0001_"</definedName>
    <definedName name="STWBD_StatToolsHistogram_VariableList_5" hidden="1">"U_x0001_VG3A460322A711628_x0001_"</definedName>
    <definedName name="STWBD_StatToolsHistogram_VarSelectorDefaultDataSet" hidden="1">"DG2A4AF56E"</definedName>
    <definedName name="STWBD_StatToolsHistogram_XAxisStyle" hidden="1">" 0"</definedName>
    <definedName name="STWBD_StatToolsHistogram_YAxisStyle" hidden="1">" 0"</definedName>
  </definedNames>
  <calcPr calcId="152511"/>
</workbook>
</file>

<file path=xl/calcChain.xml><?xml version="1.0" encoding="utf-8"?>
<calcChain xmlns="http://schemas.openxmlformats.org/spreadsheetml/2006/main">
  <c r="L8" i="2" l="1"/>
  <c r="L7" i="2"/>
  <c r="L6" i="2"/>
  <c r="L3" i="2"/>
  <c r="L2" i="2"/>
  <c r="D154" i="6"/>
  <c r="D153" i="6"/>
  <c r="D152" i="6"/>
  <c r="D151" i="6"/>
  <c r="D150" i="6"/>
  <c r="D149" i="6"/>
  <c r="D148" i="6"/>
  <c r="D147" i="6"/>
  <c r="D146" i="6"/>
  <c r="D145" i="6"/>
  <c r="B9" i="4"/>
  <c r="D120" i="6"/>
  <c r="D119" i="6"/>
  <c r="D118" i="6"/>
  <c r="D117" i="6"/>
  <c r="D116" i="6"/>
  <c r="D115" i="6"/>
  <c r="D114" i="6"/>
  <c r="D113" i="6"/>
  <c r="D112" i="6"/>
  <c r="D111" i="6"/>
  <c r="D86" i="6"/>
  <c r="D85" i="6"/>
  <c r="D84" i="6"/>
  <c r="D83" i="6"/>
  <c r="D82" i="6"/>
  <c r="D81" i="6"/>
  <c r="D80" i="6"/>
  <c r="D79" i="6"/>
  <c r="D78" i="6"/>
  <c r="D77" i="6"/>
  <c r="D52" i="6"/>
  <c r="D51" i="6"/>
  <c r="D50" i="6"/>
  <c r="D49" i="6"/>
  <c r="D48" i="6"/>
  <c r="D47" i="6"/>
  <c r="D46" i="6"/>
  <c r="D45" i="6"/>
  <c r="D44" i="6"/>
  <c r="D43" i="6"/>
  <c r="D18" i="6"/>
  <c r="D17" i="6"/>
  <c r="D16" i="6"/>
  <c r="D15" i="6"/>
  <c r="D14" i="6"/>
  <c r="D13" i="6"/>
  <c r="D12" i="6"/>
  <c r="D11" i="6"/>
  <c r="D10" i="6"/>
  <c r="D9" i="6"/>
  <c r="D18" i="5"/>
  <c r="D17" i="5"/>
  <c r="D16" i="5"/>
  <c r="D15" i="5"/>
  <c r="D14" i="5"/>
  <c r="D13" i="5"/>
  <c r="D12" i="5"/>
  <c r="D11" i="5"/>
  <c r="D10" i="5"/>
  <c r="D9" i="5"/>
  <c r="B37" i="4"/>
  <c r="B34" i="4"/>
  <c r="B31" i="4"/>
  <c r="B28" i="4"/>
  <c r="B25" i="4"/>
  <c r="B22" i="4"/>
  <c r="B19" i="4"/>
  <c r="B16" i="4"/>
  <c r="B13" i="4"/>
  <c r="B7" i="4"/>
  <c r="B3" i="4"/>
  <c r="E11" i="5"/>
  <c r="E9" i="5"/>
  <c r="E114" i="6"/>
  <c r="E81" i="6"/>
  <c r="E80" i="6"/>
  <c r="E79" i="6"/>
  <c r="E51" i="6"/>
  <c r="E43" i="6"/>
  <c r="E86" i="6"/>
  <c r="E84" i="6"/>
  <c r="E50" i="6"/>
  <c r="E16" i="6"/>
  <c r="E15" i="6"/>
  <c r="E77" i="6"/>
  <c r="E52" i="6"/>
  <c r="E150" i="6"/>
  <c r="E149" i="6"/>
  <c r="E13" i="6"/>
  <c r="E46" i="6"/>
  <c r="E44" i="6"/>
  <c r="E11" i="6"/>
  <c r="E10" i="6"/>
  <c r="E18" i="5"/>
  <c r="E154" i="6"/>
  <c r="E153" i="6"/>
  <c r="E16" i="5"/>
  <c r="E14" i="5"/>
  <c r="E118" i="6"/>
  <c r="E117" i="6"/>
  <c r="E116" i="6"/>
  <c r="E82" i="6"/>
  <c r="E49" i="6"/>
  <c r="E48" i="6"/>
  <c r="E47" i="6"/>
  <c r="E85" i="6"/>
  <c r="E17" i="6"/>
  <c r="E152" i="6"/>
  <c r="E78" i="6"/>
  <c r="E18" i="6"/>
  <c r="E148" i="6"/>
  <c r="E45" i="6"/>
  <c r="E151" i="6"/>
  <c r="E9" i="6"/>
  <c r="E14" i="6"/>
  <c r="E12" i="6"/>
  <c r="E13" i="5"/>
  <c r="E147" i="6"/>
  <c r="E146" i="6"/>
  <c r="E145" i="6"/>
  <c r="E17" i="5"/>
  <c r="E120" i="6"/>
  <c r="E119" i="6"/>
  <c r="E115" i="6"/>
  <c r="E15" i="5"/>
  <c r="E12" i="5"/>
  <c r="E10" i="5"/>
  <c r="E113" i="6"/>
  <c r="E112" i="6"/>
  <c r="E111" i="6"/>
  <c r="E83" i="6"/>
  <c r="L10" i="2" l="1"/>
  <c r="F13" i="5"/>
  <c r="F16" i="5"/>
  <c r="F45" i="6"/>
  <c r="F113" i="6"/>
  <c r="F11" i="6"/>
  <c r="F48" i="6"/>
  <c r="F49" i="6"/>
  <c r="F9" i="6"/>
  <c r="F115" i="6"/>
  <c r="F145" i="6"/>
  <c r="F116" i="6"/>
  <c r="F10" i="6"/>
  <c r="F12" i="6"/>
  <c r="F18" i="5"/>
  <c r="F17" i="5"/>
  <c r="F14" i="6"/>
  <c r="F17" i="6"/>
  <c r="F146" i="6"/>
  <c r="F15" i="5"/>
  <c r="F78" i="6"/>
  <c r="F43" i="6"/>
  <c r="F9" i="5"/>
  <c r="F15" i="6"/>
  <c r="F13" i="6"/>
  <c r="F149" i="6"/>
  <c r="F10" i="5"/>
  <c r="F16" i="6"/>
  <c r="F18" i="6"/>
  <c r="F147" i="6"/>
  <c r="F50" i="6"/>
  <c r="F118" i="6"/>
  <c r="F81" i="6"/>
  <c r="F85" i="6"/>
  <c r="F111" i="6"/>
  <c r="F114" i="6"/>
  <c r="F153" i="6"/>
  <c r="F79" i="6"/>
  <c r="F80" i="6"/>
  <c r="F82" i="6"/>
  <c r="F86" i="6"/>
  <c r="F148" i="6"/>
  <c r="F51" i="6"/>
  <c r="F11" i="5"/>
  <c r="F151" i="6"/>
  <c r="F152" i="6"/>
  <c r="F120" i="6"/>
  <c r="F46" i="6"/>
  <c r="F14" i="5"/>
  <c r="F47" i="6"/>
  <c r="F44" i="6"/>
  <c r="F117" i="6"/>
  <c r="F119" i="6"/>
  <c r="F112" i="6"/>
  <c r="F150" i="6"/>
  <c r="F84" i="6"/>
  <c r="F12" i="5"/>
  <c r="F52" i="6"/>
  <c r="F154" i="6"/>
  <c r="F77" i="6"/>
  <c r="F83" i="6"/>
  <c r="G115" i="6" l="1"/>
  <c r="G152" i="6"/>
  <c r="G78" i="6"/>
  <c r="G15" i="5"/>
  <c r="G49" i="6"/>
  <c r="G52" i="6"/>
  <c r="G10" i="5"/>
  <c r="G47" i="6"/>
  <c r="G114" i="6"/>
  <c r="G151" i="6"/>
  <c r="G85" i="6"/>
  <c r="G146" i="6"/>
  <c r="G48" i="6"/>
  <c r="G12" i="5"/>
  <c r="G83" i="6"/>
  <c r="G13" i="6"/>
  <c r="G46" i="6"/>
  <c r="G11" i="5"/>
  <c r="G81" i="6"/>
  <c r="G17" i="6"/>
  <c r="G11" i="6"/>
  <c r="G84" i="6"/>
  <c r="G44" i="6"/>
  <c r="G145" i="6"/>
  <c r="G9" i="5"/>
  <c r="G51" i="6"/>
  <c r="G118" i="6"/>
  <c r="G14" i="6"/>
  <c r="G113" i="6"/>
  <c r="G150" i="6"/>
  <c r="G116" i="6"/>
  <c r="G153" i="6"/>
  <c r="G111" i="6"/>
  <c r="G148" i="6"/>
  <c r="G50" i="6"/>
  <c r="G17" i="5"/>
  <c r="G45" i="6"/>
  <c r="G112" i="6"/>
  <c r="G149" i="6"/>
  <c r="G14" i="5"/>
  <c r="G43" i="6"/>
  <c r="G86" i="6"/>
  <c r="G147" i="6"/>
  <c r="G18" i="5"/>
  <c r="G16" i="5"/>
  <c r="G119" i="6"/>
  <c r="G79" i="6"/>
  <c r="G15" i="6"/>
  <c r="G9" i="6"/>
  <c r="G82" i="6"/>
  <c r="G18" i="6"/>
  <c r="G12" i="6"/>
  <c r="G13" i="5"/>
  <c r="G117" i="6"/>
  <c r="G77" i="6"/>
  <c r="G154" i="6"/>
  <c r="G120" i="6"/>
  <c r="G80" i="6"/>
  <c r="G16" i="6"/>
  <c r="G10" i="6"/>
</calcChain>
</file>

<file path=xl/comments1.xml><?xml version="1.0" encoding="utf-8"?>
<comments xmlns="http://schemas.openxmlformats.org/spreadsheetml/2006/main">
  <authors>
    <author>Christopher J. Zappe, Ph.D.</author>
  </authors>
  <commentList>
    <comment ref="C1" authorId="0" shapeId="0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76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110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144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<sst xmlns="http://schemas.openxmlformats.org/spreadsheetml/2006/main" count="221" uniqueCount="125">
  <si>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</si>
  <si>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</si>
  <si>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</si>
  <si>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</si>
  <si>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</si>
  <si>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</si>
  <si>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</si>
  <si>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</si>
  <si>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</si>
  <si>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</si>
  <si>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</si>
  <si>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</si>
  <si>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</si>
  <si>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</si>
  <si>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</si>
  <si>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</si>
  <si>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</si>
  <si>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</si>
  <si>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</si>
  <si>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</si>
  <si>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</si>
  <si>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DG2A4AF56E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</si>
  <si>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</si>
  <si>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</si>
  <si>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</si>
  <si>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</si>
  <si>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</si>
  <si>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</si>
  <si>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</si>
  <si>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</si>
  <si>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</si>
  <si>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</si>
  <si>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VG1091D0E4313C6008</t>
  </si>
  <si>
    <t>var1</t>
  </si>
  <si>
    <t>ST_Household</t>
  </si>
  <si>
    <t>1 : Ranges</t>
  </si>
  <si>
    <t>1 : MultiRefs</t>
  </si>
  <si>
    <t>2 : Info</t>
  </si>
  <si>
    <t>VG33383C6E18B79CAE</t>
  </si>
  <si>
    <t>var2</t>
  </si>
  <si>
    <t>ST_FamilySize</t>
  </si>
  <si>
    <t>2 : Ranges</t>
  </si>
  <si>
    <t>2 : MultiRefs</t>
  </si>
  <si>
    <t>3 : Info</t>
  </si>
  <si>
    <t>VG2AF15AF64792AE2</t>
  </si>
  <si>
    <t>var3</t>
  </si>
  <si>
    <t>ST_Location</t>
  </si>
  <si>
    <t>3 : Ranges</t>
  </si>
  <si>
    <t>3 : MultiRefs</t>
  </si>
  <si>
    <t>4 : Info</t>
  </si>
  <si>
    <t>VG25BB892E2E9110F8</t>
  </si>
  <si>
    <t>var4</t>
  </si>
  <si>
    <t>ST_Ownership</t>
  </si>
  <si>
    <t>4 : Ranges</t>
  </si>
  <si>
    <t>4 : MultiRefs</t>
  </si>
  <si>
    <t>5 : Info</t>
  </si>
  <si>
    <t>VG3021A0F11E044AE4</t>
  </si>
  <si>
    <t>var5</t>
  </si>
  <si>
    <t>ST_FirstIncome</t>
  </si>
  <si>
    <t>5 : Ranges</t>
  </si>
  <si>
    <t>5 : MultiRefs</t>
  </si>
  <si>
    <t>6 : Info</t>
  </si>
  <si>
    <t>VG1F7D63D52FD8E184</t>
  </si>
  <si>
    <t>var6</t>
  </si>
  <si>
    <t>ST_SecondIncome</t>
  </si>
  <si>
    <t>6 : Ranges</t>
  </si>
  <si>
    <t>6 : MultiRefs</t>
  </si>
  <si>
    <t>7 : Info</t>
  </si>
  <si>
    <t>VG33EDF652A9AA835</t>
  </si>
  <si>
    <t>var7</t>
  </si>
  <si>
    <t>ST_MonthlyPayment</t>
  </si>
  <si>
    <t>7 : Ranges</t>
  </si>
  <si>
    <t>7 : MultiRefs</t>
  </si>
  <si>
    <t>8 : Info</t>
  </si>
  <si>
    <t>VG9795207BEDFAFE</t>
  </si>
  <si>
    <t>var8</t>
  </si>
  <si>
    <t>ST_Utilities</t>
  </si>
  <si>
    <t>8 : Ranges</t>
  </si>
  <si>
    <t>8 : MultiRefs</t>
  </si>
  <si>
    <t>9 : Info</t>
  </si>
  <si>
    <t>VG3A460322A711628</t>
  </si>
  <si>
    <t>var9</t>
  </si>
  <si>
    <t>ST_Debt</t>
  </si>
  <si>
    <t>9 : Ranges</t>
  </si>
  <si>
    <t>9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</si>
  <si>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</si>
  <si>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</si>
  <si>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</si>
  <si>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</si>
  <si>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</si>
  <si>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</si>
  <si>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</si>
  <si>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</si>
  <si>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</si>
  <si>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</si>
  <si>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</si>
  <si>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</si>
  <si>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</si>
  <si>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</si>
  <si>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</si>
  <si>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Family Size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</si>
  <si>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</si>
  <si>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</si>
  <si>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</si>
  <si>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</si>
  <si>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</si>
  <si>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</si>
  <si>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</si>
  <si>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</si>
  <si>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</si>
  <si>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Bin #10</t>
  </si>
  <si>
    <t>First Income / Data Set #1</t>
  </si>
  <si>
    <t>Second Income / Data Set #1</t>
  </si>
  <si>
    <t>Monthly Payment / Data Set #1</t>
  </si>
  <si>
    <t>Utilities / Data Set #1</t>
  </si>
  <si>
    <t>Debt / Data Set #1</t>
  </si>
  <si>
    <t>Part d</t>
  </si>
  <si>
    <t>Min</t>
  </si>
  <si>
    <t>Max</t>
  </si>
  <si>
    <t>Part e</t>
  </si>
  <si>
    <t>25th</t>
  </si>
  <si>
    <t>50th</t>
  </si>
  <si>
    <t>75th</t>
  </si>
  <si>
    <t>Part f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</si>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</sst>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;[Red]&quot;$&quot;#,##0"/>
    <numFmt numFmtId="165" formatCode="0.000"/>
    <numFmt numFmtId="166" formatCode="0.0000"/>
    <numFmt numFmtId="167" formatCode="&quot;$&quot;0.00"/>
    <numFmt numFmtId="168" formatCode="0.000000"/>
    <numFmt numFmtId="169" formatCode="0.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Family Size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 Family Size'!$D$9:$D$18</c:f>
              <c:numCache>
                <c:formatCode>0.000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'Histogram Family Size'!$E$9:$E$18</c:f>
              <c:numCache>
                <c:formatCode>General</c:formatCode>
                <c:ptCount val="10"/>
                <c:pt idx="0">
                  <c:v>90</c:v>
                </c:pt>
                <c:pt idx="1">
                  <c:v>114</c:v>
                </c:pt>
                <c:pt idx="2">
                  <c:v>133</c:v>
                </c:pt>
                <c:pt idx="3">
                  <c:v>85</c:v>
                </c:pt>
                <c:pt idx="4">
                  <c:v>52</c:v>
                </c:pt>
                <c:pt idx="5">
                  <c:v>15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6270352"/>
        <c:axId val="836270744"/>
      </c:barChart>
      <c:catAx>
        <c:axId val="836270352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6270744"/>
        <c:crosses val="autoZero"/>
        <c:auto val="1"/>
        <c:lblAlgn val="ctr"/>
        <c:lblOffset val="100"/>
        <c:noMultiLvlLbl val="0"/>
      </c:catAx>
      <c:valAx>
        <c:axId val="83627074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627035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First Income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'Histograms of Others'!$D$9:$D$18</c:f>
              <c:numCache>
                <c:formatCode>"$"0.00</c:formatCode>
                <c:ptCount val="10"/>
                <c:pt idx="0">
                  <c:v>20383.45</c:v>
                </c:pt>
                <c:pt idx="1">
                  <c:v>28646.350000000002</c:v>
                </c:pt>
                <c:pt idx="2">
                  <c:v>36909.25</c:v>
                </c:pt>
                <c:pt idx="3">
                  <c:v>45172.149999999994</c:v>
                </c:pt>
                <c:pt idx="4">
                  <c:v>53435.05</c:v>
                </c:pt>
                <c:pt idx="5">
                  <c:v>61697.95</c:v>
                </c:pt>
                <c:pt idx="6">
                  <c:v>69960.850000000006</c:v>
                </c:pt>
                <c:pt idx="7">
                  <c:v>78223.75</c:v>
                </c:pt>
                <c:pt idx="8">
                  <c:v>86486.65</c:v>
                </c:pt>
                <c:pt idx="9">
                  <c:v>94749.55</c:v>
                </c:pt>
              </c:numCache>
            </c:numRef>
          </c:cat>
          <c:val>
            <c:numRef>
              <c:f>'Histograms of Others'!$E$9:$E$18</c:f>
              <c:numCache>
                <c:formatCode>General</c:formatCode>
                <c:ptCount val="10"/>
                <c:pt idx="0">
                  <c:v>44</c:v>
                </c:pt>
                <c:pt idx="1">
                  <c:v>90</c:v>
                </c:pt>
                <c:pt idx="2">
                  <c:v>121</c:v>
                </c:pt>
                <c:pt idx="3">
                  <c:v>91</c:v>
                </c:pt>
                <c:pt idx="4">
                  <c:v>57</c:v>
                </c:pt>
                <c:pt idx="5">
                  <c:v>49</c:v>
                </c:pt>
                <c:pt idx="6">
                  <c:v>22</c:v>
                </c:pt>
                <c:pt idx="7">
                  <c:v>12</c:v>
                </c:pt>
                <c:pt idx="8">
                  <c:v>12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6269960"/>
        <c:axId val="836269176"/>
      </c:barChart>
      <c:catAx>
        <c:axId val="836269960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6269176"/>
        <c:crosses val="autoZero"/>
        <c:auto val="1"/>
        <c:lblAlgn val="ctr"/>
        <c:lblOffset val="100"/>
        <c:noMultiLvlLbl val="0"/>
      </c:catAx>
      <c:valAx>
        <c:axId val="83626917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626996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Second Income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'Histograms of Others'!$D$43:$D$52</c:f>
              <c:numCache>
                <c:formatCode>"$"0.00</c:formatCode>
                <c:ptCount val="10"/>
                <c:pt idx="0">
                  <c:v>13170.5</c:v>
                </c:pt>
                <c:pt idx="1">
                  <c:v>20413.5</c:v>
                </c:pt>
                <c:pt idx="2">
                  <c:v>27656.5</c:v>
                </c:pt>
                <c:pt idx="3">
                  <c:v>34899.5</c:v>
                </c:pt>
                <c:pt idx="4">
                  <c:v>42142.5</c:v>
                </c:pt>
                <c:pt idx="5">
                  <c:v>49385.5</c:v>
                </c:pt>
                <c:pt idx="6">
                  <c:v>56628.5</c:v>
                </c:pt>
                <c:pt idx="7">
                  <c:v>63871.5</c:v>
                </c:pt>
                <c:pt idx="8">
                  <c:v>71114.5</c:v>
                </c:pt>
                <c:pt idx="9">
                  <c:v>78357.5</c:v>
                </c:pt>
              </c:numCache>
            </c:numRef>
          </c:cat>
          <c:val>
            <c:numRef>
              <c:f>'Histograms of Others'!$E$43:$E$52</c:f>
              <c:numCache>
                <c:formatCode>General</c:formatCode>
                <c:ptCount val="10"/>
                <c:pt idx="0">
                  <c:v>31</c:v>
                </c:pt>
                <c:pt idx="1">
                  <c:v>81</c:v>
                </c:pt>
                <c:pt idx="2">
                  <c:v>70</c:v>
                </c:pt>
                <c:pt idx="3">
                  <c:v>72</c:v>
                </c:pt>
                <c:pt idx="4">
                  <c:v>34</c:v>
                </c:pt>
                <c:pt idx="5">
                  <c:v>15</c:v>
                </c:pt>
                <c:pt idx="6">
                  <c:v>23</c:v>
                </c:pt>
                <c:pt idx="7">
                  <c:v>7</c:v>
                </c:pt>
                <c:pt idx="8">
                  <c:v>9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3032008"/>
        <c:axId val="823031616"/>
      </c:barChart>
      <c:catAx>
        <c:axId val="823032008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23031616"/>
        <c:crosses val="autoZero"/>
        <c:auto val="1"/>
        <c:lblAlgn val="ctr"/>
        <c:lblOffset val="100"/>
        <c:noMultiLvlLbl val="0"/>
      </c:catAx>
      <c:valAx>
        <c:axId val="82303161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2303200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Monthly Payment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'Histograms of Others'!$D$77:$D$86</c:f>
              <c:numCache>
                <c:formatCode>"$"0.00</c:formatCode>
                <c:ptCount val="10"/>
                <c:pt idx="0">
                  <c:v>425.85</c:v>
                </c:pt>
                <c:pt idx="1">
                  <c:v>609.54999999999995</c:v>
                </c:pt>
                <c:pt idx="2">
                  <c:v>793.25</c:v>
                </c:pt>
                <c:pt idx="3">
                  <c:v>976.95</c:v>
                </c:pt>
                <c:pt idx="4">
                  <c:v>1160.6500000000001</c:v>
                </c:pt>
                <c:pt idx="5">
                  <c:v>1344.35</c:v>
                </c:pt>
                <c:pt idx="6">
                  <c:v>1528.0500000000002</c:v>
                </c:pt>
                <c:pt idx="7">
                  <c:v>1711.75</c:v>
                </c:pt>
                <c:pt idx="8">
                  <c:v>1895.4499999999998</c:v>
                </c:pt>
                <c:pt idx="9">
                  <c:v>2079.15</c:v>
                </c:pt>
              </c:numCache>
            </c:numRef>
          </c:cat>
          <c:val>
            <c:numRef>
              <c:f>'Histograms of Others'!$E$77:$E$86</c:f>
              <c:numCache>
                <c:formatCode>General</c:formatCode>
                <c:ptCount val="10"/>
                <c:pt idx="0">
                  <c:v>32</c:v>
                </c:pt>
                <c:pt idx="1">
                  <c:v>93</c:v>
                </c:pt>
                <c:pt idx="2">
                  <c:v>98</c:v>
                </c:pt>
                <c:pt idx="3">
                  <c:v>101</c:v>
                </c:pt>
                <c:pt idx="4">
                  <c:v>65</c:v>
                </c:pt>
                <c:pt idx="5">
                  <c:v>47</c:v>
                </c:pt>
                <c:pt idx="6">
                  <c:v>36</c:v>
                </c:pt>
                <c:pt idx="7">
                  <c:v>22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0650728"/>
        <c:axId val="831418976"/>
      </c:barChart>
      <c:catAx>
        <c:axId val="830650728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18976"/>
        <c:crosses val="autoZero"/>
        <c:auto val="1"/>
        <c:lblAlgn val="ctr"/>
        <c:lblOffset val="100"/>
        <c:noMultiLvlLbl val="0"/>
      </c:catAx>
      <c:valAx>
        <c:axId val="83141897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065072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Utilities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'Histograms of Others'!$D$111:$D$120</c:f>
              <c:numCache>
                <c:formatCode>"$"0.00</c:formatCode>
                <c:ptCount val="10"/>
                <c:pt idx="0">
                  <c:v>194.85</c:v>
                </c:pt>
                <c:pt idx="1">
                  <c:v>204.55</c:v>
                </c:pt>
                <c:pt idx="2">
                  <c:v>214.25</c:v>
                </c:pt>
                <c:pt idx="3">
                  <c:v>223.95</c:v>
                </c:pt>
                <c:pt idx="4">
                  <c:v>233.65</c:v>
                </c:pt>
                <c:pt idx="5">
                  <c:v>243.35</c:v>
                </c:pt>
                <c:pt idx="6">
                  <c:v>253.04999999999998</c:v>
                </c:pt>
                <c:pt idx="7">
                  <c:v>262.75</c:v>
                </c:pt>
                <c:pt idx="8">
                  <c:v>272.45000000000005</c:v>
                </c:pt>
                <c:pt idx="9">
                  <c:v>282.14999999999998</c:v>
                </c:pt>
              </c:numCache>
            </c:numRef>
          </c:cat>
          <c:val>
            <c:numRef>
              <c:f>'Histograms of Others'!$E$111:$E$120</c:f>
              <c:numCache>
                <c:formatCode>General</c:formatCode>
                <c:ptCount val="10"/>
                <c:pt idx="0">
                  <c:v>32</c:v>
                </c:pt>
                <c:pt idx="1">
                  <c:v>100</c:v>
                </c:pt>
                <c:pt idx="2">
                  <c:v>63</c:v>
                </c:pt>
                <c:pt idx="3">
                  <c:v>17</c:v>
                </c:pt>
                <c:pt idx="4">
                  <c:v>6</c:v>
                </c:pt>
                <c:pt idx="5">
                  <c:v>55</c:v>
                </c:pt>
                <c:pt idx="6">
                  <c:v>109</c:v>
                </c:pt>
                <c:pt idx="7">
                  <c:v>82</c:v>
                </c:pt>
                <c:pt idx="8">
                  <c:v>26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19760"/>
        <c:axId val="831420152"/>
      </c:barChart>
      <c:catAx>
        <c:axId val="831419760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420152"/>
        <c:crosses val="autoZero"/>
        <c:auto val="1"/>
        <c:lblAlgn val="ctr"/>
        <c:lblOffset val="100"/>
        <c:noMultiLvlLbl val="0"/>
      </c:catAx>
      <c:valAx>
        <c:axId val="83142015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141976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Debt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'Histograms of Others'!$D$145:$D$154</c:f>
              <c:numCache>
                <c:formatCode>"$"0.00</c:formatCode>
                <c:ptCount val="10"/>
                <c:pt idx="0">
                  <c:v>670.85</c:v>
                </c:pt>
                <c:pt idx="1">
                  <c:v>1558.5500000000002</c:v>
                </c:pt>
                <c:pt idx="2">
                  <c:v>2446.25</c:v>
                </c:pt>
                <c:pt idx="3">
                  <c:v>3333.95</c:v>
                </c:pt>
                <c:pt idx="4">
                  <c:v>4221.6499999999996</c:v>
                </c:pt>
                <c:pt idx="5">
                  <c:v>5109.3500000000004</c:v>
                </c:pt>
                <c:pt idx="6">
                  <c:v>5997.0499999999993</c:v>
                </c:pt>
                <c:pt idx="7">
                  <c:v>6884.75</c:v>
                </c:pt>
                <c:pt idx="8">
                  <c:v>7772.45</c:v>
                </c:pt>
                <c:pt idx="9">
                  <c:v>8660.15</c:v>
                </c:pt>
              </c:numCache>
            </c:numRef>
          </c:cat>
          <c:val>
            <c:numRef>
              <c:f>'Histograms of Others'!$E$145:$E$154</c:f>
              <c:numCache>
                <c:formatCode>General</c:formatCode>
                <c:ptCount val="10"/>
                <c:pt idx="0">
                  <c:v>7</c:v>
                </c:pt>
                <c:pt idx="1">
                  <c:v>38</c:v>
                </c:pt>
                <c:pt idx="2">
                  <c:v>74</c:v>
                </c:pt>
                <c:pt idx="3">
                  <c:v>89</c:v>
                </c:pt>
                <c:pt idx="4">
                  <c:v>74</c:v>
                </c:pt>
                <c:pt idx="5">
                  <c:v>83</c:v>
                </c:pt>
                <c:pt idx="6">
                  <c:v>72</c:v>
                </c:pt>
                <c:pt idx="7">
                  <c:v>46</c:v>
                </c:pt>
                <c:pt idx="8">
                  <c:v>13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420544"/>
        <c:axId val="833044440"/>
      </c:barChart>
      <c:catAx>
        <c:axId val="831420544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3044440"/>
        <c:crosses val="autoZero"/>
        <c:auto val="1"/>
        <c:lblAlgn val="ctr"/>
        <c:lblOffset val="100"/>
        <c:noMultiLvlLbl val="0"/>
      </c:catAx>
      <c:valAx>
        <c:axId val="8330444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83142054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12</xdr:row>
      <xdr:rowOff>123824</xdr:rowOff>
    </xdr:from>
    <xdr:to>
      <xdr:col>5</xdr:col>
      <xdr:colOff>857250</xdr:colOff>
      <xdr:row>20</xdr:row>
      <xdr:rowOff>171449</xdr:rowOff>
    </xdr:to>
    <xdr:sp macro="" textlink="">
      <xdr:nvSpPr>
        <xdr:cNvPr id="2" name="TextBox 1"/>
        <xdr:cNvSpPr txBox="1"/>
      </xdr:nvSpPr>
      <xdr:spPr>
        <a:xfrm>
          <a:off x="2009775" y="2409824"/>
          <a:ext cx="2886075" cy="1571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Parts a, b:</a:t>
          </a:r>
        </a:p>
        <a:p>
          <a:endParaRPr lang="en-US" sz="1100"/>
        </a:p>
        <a:p>
          <a:r>
            <a:rPr lang="en-US" sz="1100"/>
            <a:t>Location,</a:t>
          </a:r>
          <a:r>
            <a:rPr lang="en-US" sz="1100" baseline="0"/>
            <a:t> Ownership: Categorical (nominal) - there is no natural order to either</a:t>
          </a:r>
        </a:p>
        <a:p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Family size: Numerical (discrete)</a:t>
          </a:r>
          <a:endParaRPr lang="en-US" sz="1100" baseline="0"/>
        </a:p>
        <a:p>
          <a:r>
            <a:rPr lang="en-US" sz="1100" baseline="0"/>
            <a:t>Others: Numerical (continuous)</a:t>
          </a:r>
          <a:endParaRPr lang="en-US" sz="1100"/>
        </a:p>
      </xdr:txBody>
    </xdr:sp>
    <xdr:clientData/>
  </xdr:twoCellAnchor>
  <xdr:twoCellAnchor>
    <xdr:from>
      <xdr:col>10</xdr:col>
      <xdr:colOff>85725</xdr:colOff>
      <xdr:row>11</xdr:row>
      <xdr:rowOff>171450</xdr:rowOff>
    </xdr:from>
    <xdr:to>
      <xdr:col>13</xdr:col>
      <xdr:colOff>9525</xdr:colOff>
      <xdr:row>16</xdr:row>
      <xdr:rowOff>142875</xdr:rowOff>
    </xdr:to>
    <xdr:sp macro="" textlink="">
      <xdr:nvSpPr>
        <xdr:cNvPr id="3" name="TextBox 2"/>
        <xdr:cNvSpPr txBox="1"/>
      </xdr:nvSpPr>
      <xdr:spPr>
        <a:xfrm>
          <a:off x="8505825" y="2266950"/>
          <a:ext cx="17526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f: </a:t>
          </a:r>
          <a:r>
            <a:rPr lang="en-US" sz="1100" baseline="0"/>
            <a:t>The IQR is the length of the interval that contains the middle 50% of the debt values.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35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228600</xdr:colOff>
      <xdr:row>26</xdr:row>
      <xdr:rowOff>38100</xdr:rowOff>
    </xdr:from>
    <xdr:to>
      <xdr:col>9</xdr:col>
      <xdr:colOff>209550</xdr:colOff>
      <xdr:row>30</xdr:row>
      <xdr:rowOff>19050</xdr:rowOff>
    </xdr:to>
    <xdr:sp macro="" textlink="">
      <xdr:nvSpPr>
        <xdr:cNvPr id="3" name="TextBox 2"/>
        <xdr:cNvSpPr txBox="1"/>
      </xdr:nvSpPr>
      <xdr:spPr>
        <a:xfrm>
          <a:off x="4467225" y="4848225"/>
          <a:ext cx="3371850" cy="7429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set the bins for this because of its discrete nature</a:t>
          </a:r>
          <a:r>
            <a:rPr lang="en-US" sz="1100" baseline="0"/>
            <a:t> (10 bins, min 0.5, max 10.5). Obviously it is skewed to the right because of the few big families.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35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52</xdr:row>
      <xdr:rowOff>80962</xdr:rowOff>
    </xdr:from>
    <xdr:to>
      <xdr:col>5</xdr:col>
      <xdr:colOff>600075</xdr:colOff>
      <xdr:row>69</xdr:row>
      <xdr:rowOff>17462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12700</xdr:colOff>
      <xdr:row>86</xdr:row>
      <xdr:rowOff>80962</xdr:rowOff>
    </xdr:from>
    <xdr:to>
      <xdr:col>5</xdr:col>
      <xdr:colOff>600075</xdr:colOff>
      <xdr:row>103</xdr:row>
      <xdr:rowOff>17462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12700</xdr:colOff>
      <xdr:row>120</xdr:row>
      <xdr:rowOff>80962</xdr:rowOff>
    </xdr:from>
    <xdr:to>
      <xdr:col>5</xdr:col>
      <xdr:colOff>600075</xdr:colOff>
      <xdr:row>137</xdr:row>
      <xdr:rowOff>17462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12700</xdr:colOff>
      <xdr:row>154</xdr:row>
      <xdr:rowOff>80962</xdr:rowOff>
    </xdr:from>
    <xdr:to>
      <xdr:col>5</xdr:col>
      <xdr:colOff>600075</xdr:colOff>
      <xdr:row>171</xdr:row>
      <xdr:rowOff>17462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514350</xdr:colOff>
      <xdr:row>20</xdr:row>
      <xdr:rowOff>9525</xdr:rowOff>
    </xdr:from>
    <xdr:to>
      <xdr:col>10</xdr:col>
      <xdr:colOff>219075</xdr:colOff>
      <xdr:row>24</xdr:row>
      <xdr:rowOff>76200</xdr:rowOff>
    </xdr:to>
    <xdr:sp macro="" textlink="">
      <xdr:nvSpPr>
        <xdr:cNvPr id="7" name="TextBox 6"/>
        <xdr:cNvSpPr txBox="1"/>
      </xdr:nvSpPr>
      <xdr:spPr>
        <a:xfrm>
          <a:off x="5600700" y="3676650"/>
          <a:ext cx="3095625" cy="828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first three are somewhat skewed</a:t>
          </a:r>
          <a:r>
            <a:rPr lang="en-US" sz="1100" baseline="0"/>
            <a:t> to the right. The histogram of Utilities is bimodal, and the histogram of Debt is symmetric.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L501"/>
  <sheetViews>
    <sheetView tabSelected="1" workbookViewId="0"/>
  </sheetViews>
  <sheetFormatPr defaultRowHeight="15" x14ac:dyDescent="0.25"/>
  <cols>
    <col min="1" max="1" width="11.28515625" style="6" customWidth="1"/>
    <col min="2" max="2" width="12.5703125" style="2" customWidth="1"/>
    <col min="3" max="3" width="10" style="2" customWidth="1"/>
    <col min="4" max="4" width="12.42578125" style="2" customWidth="1"/>
    <col min="5" max="5" width="14.28515625" style="2" customWidth="1"/>
    <col min="6" max="6" width="15.140625" style="2" bestFit="1" customWidth="1"/>
    <col min="7" max="7" width="17.5703125" style="2" bestFit="1" customWidth="1"/>
    <col min="8" max="8" width="13.5703125" style="2" customWidth="1"/>
    <col min="9" max="9" width="10.28515625" style="2" customWidth="1"/>
    <col min="10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2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K1" s="1" t="s">
        <v>116</v>
      </c>
    </row>
    <row r="2" spans="1:12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K2" s="2" t="s">
        <v>117</v>
      </c>
      <c r="L2" s="3">
        <f>MIN(ST_Debt)</f>
        <v>227</v>
      </c>
    </row>
    <row r="3" spans="1:12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K3" s="2" t="s">
        <v>118</v>
      </c>
      <c r="L3" s="3">
        <f>MAX(ST_Debt)</f>
        <v>9104</v>
      </c>
    </row>
    <row r="4" spans="1:12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L4" s="3"/>
    </row>
    <row r="5" spans="1:12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K5" s="1" t="s">
        <v>119</v>
      </c>
      <c r="L5" s="3"/>
    </row>
    <row r="6" spans="1:12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K6" s="2" t="s">
        <v>120</v>
      </c>
      <c r="L6" s="3">
        <f>PERCENTILE(ST_Debt,0.25)</f>
        <v>2948.5</v>
      </c>
    </row>
    <row r="7" spans="1:12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K7" s="2" t="s">
        <v>121</v>
      </c>
      <c r="L7" s="3">
        <f>PERCENTILE(ST_Debt,0.5)</f>
        <v>4267.5</v>
      </c>
    </row>
    <row r="8" spans="1:12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K8" s="2" t="s">
        <v>122</v>
      </c>
      <c r="L8" s="3">
        <f>PERCENTILE(ST_Debt,0.75)</f>
        <v>5675.5</v>
      </c>
    </row>
    <row r="9" spans="1:12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</row>
    <row r="10" spans="1:12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K10" s="1" t="s">
        <v>123</v>
      </c>
      <c r="L10" s="3">
        <f>L8-L6</f>
        <v>2727</v>
      </c>
    </row>
    <row r="11" spans="1:12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</row>
    <row r="12" spans="1:12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</row>
    <row r="13" spans="1:12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</row>
    <row r="14" spans="1:12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</row>
    <row r="15" spans="1:12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</row>
    <row r="16" spans="1:12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</row>
    <row r="17" spans="1:9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</row>
    <row r="18" spans="1:9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</row>
    <row r="19" spans="1:9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</row>
    <row r="20" spans="1:9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</row>
    <row r="21" spans="1:9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</row>
    <row r="22" spans="1:9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</row>
    <row r="23" spans="1:9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</row>
    <row r="24" spans="1:9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</row>
    <row r="25" spans="1:9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</row>
    <row r="26" spans="1:9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</row>
    <row r="27" spans="1:9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</row>
    <row r="28" spans="1:9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</row>
    <row r="29" spans="1:9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</row>
    <row r="30" spans="1:9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</row>
    <row r="31" spans="1:9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</row>
    <row r="32" spans="1:9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</row>
    <row r="33" spans="1:9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</row>
    <row r="34" spans="1:9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</row>
    <row r="35" spans="1:9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</row>
    <row r="36" spans="1:9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</row>
    <row r="37" spans="1:9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</row>
    <row r="38" spans="1:9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</row>
    <row r="39" spans="1:9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</row>
    <row r="40" spans="1:9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</row>
    <row r="41" spans="1:9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</row>
    <row r="42" spans="1:9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</row>
    <row r="43" spans="1:9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</row>
    <row r="44" spans="1:9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</row>
    <row r="45" spans="1:9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</row>
    <row r="46" spans="1:9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</row>
    <row r="47" spans="1:9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</row>
    <row r="48" spans="1:9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</row>
    <row r="49" spans="1:9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</row>
    <row r="50" spans="1:9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</row>
    <row r="51" spans="1:9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</row>
    <row r="52" spans="1:9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</row>
    <row r="53" spans="1:9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</row>
    <row r="54" spans="1:9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</row>
    <row r="55" spans="1:9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</row>
    <row r="56" spans="1:9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</row>
    <row r="57" spans="1:9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</row>
    <row r="58" spans="1:9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</row>
    <row r="59" spans="1:9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</row>
    <row r="60" spans="1:9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</row>
    <row r="61" spans="1:9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</row>
    <row r="62" spans="1:9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</row>
    <row r="63" spans="1:9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</row>
    <row r="64" spans="1:9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</row>
    <row r="65" spans="1:9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</row>
    <row r="66" spans="1:9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</row>
    <row r="67" spans="1:9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</row>
    <row r="68" spans="1:9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</row>
    <row r="69" spans="1:9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</row>
    <row r="70" spans="1:9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</row>
    <row r="71" spans="1:9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</row>
    <row r="72" spans="1:9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</row>
    <row r="73" spans="1:9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</row>
    <row r="74" spans="1:9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</row>
    <row r="75" spans="1:9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</row>
    <row r="76" spans="1:9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</row>
    <row r="77" spans="1:9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</row>
    <row r="78" spans="1:9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</row>
    <row r="79" spans="1:9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</row>
    <row r="80" spans="1:9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</row>
    <row r="81" spans="1:9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</row>
    <row r="82" spans="1:9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</row>
    <row r="83" spans="1:9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</row>
    <row r="84" spans="1:9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</row>
    <row r="85" spans="1:9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</row>
    <row r="86" spans="1:9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</row>
    <row r="87" spans="1:9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</row>
    <row r="88" spans="1:9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</row>
    <row r="89" spans="1:9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</row>
    <row r="90" spans="1:9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</row>
    <row r="91" spans="1:9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</row>
    <row r="92" spans="1:9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</row>
    <row r="93" spans="1:9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</row>
    <row r="94" spans="1:9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</row>
    <row r="95" spans="1:9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</row>
    <row r="96" spans="1:9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</row>
    <row r="97" spans="1:9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</row>
    <row r="98" spans="1:9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</row>
    <row r="99" spans="1:9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</row>
    <row r="100" spans="1:9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</row>
    <row r="101" spans="1:9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</row>
    <row r="102" spans="1:9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</row>
    <row r="103" spans="1:9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</row>
    <row r="104" spans="1:9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</row>
    <row r="105" spans="1:9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</row>
    <row r="106" spans="1:9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</row>
    <row r="107" spans="1:9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</row>
    <row r="108" spans="1:9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</row>
    <row r="109" spans="1:9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</row>
    <row r="110" spans="1:9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</row>
    <row r="111" spans="1:9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</row>
    <row r="112" spans="1:9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</row>
    <row r="113" spans="1:9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</row>
    <row r="114" spans="1:9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</row>
    <row r="115" spans="1:9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</row>
    <row r="116" spans="1:9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</row>
    <row r="117" spans="1:9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</row>
    <row r="118" spans="1:9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</row>
    <row r="119" spans="1:9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</row>
    <row r="120" spans="1:9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</row>
    <row r="121" spans="1:9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</row>
    <row r="122" spans="1:9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</row>
    <row r="123" spans="1:9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</row>
    <row r="124" spans="1:9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</row>
    <row r="125" spans="1:9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</row>
    <row r="126" spans="1:9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</row>
    <row r="127" spans="1:9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</row>
    <row r="128" spans="1:9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</row>
    <row r="129" spans="1:9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</row>
    <row r="130" spans="1:9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</row>
    <row r="131" spans="1:9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</row>
    <row r="132" spans="1:9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</row>
    <row r="133" spans="1:9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</row>
    <row r="134" spans="1:9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</row>
    <row r="135" spans="1:9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</row>
    <row r="136" spans="1:9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</row>
    <row r="137" spans="1:9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</row>
    <row r="138" spans="1:9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</row>
    <row r="139" spans="1:9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</row>
    <row r="140" spans="1:9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</row>
    <row r="141" spans="1:9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</row>
    <row r="142" spans="1:9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</row>
    <row r="143" spans="1:9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</row>
    <row r="144" spans="1:9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</row>
    <row r="145" spans="1:9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</row>
    <row r="146" spans="1:9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</row>
    <row r="147" spans="1:9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</row>
    <row r="148" spans="1:9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</row>
    <row r="149" spans="1:9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</row>
    <row r="150" spans="1:9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</row>
    <row r="151" spans="1:9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</row>
    <row r="152" spans="1:9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</row>
    <row r="153" spans="1:9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</row>
    <row r="154" spans="1:9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</row>
    <row r="155" spans="1:9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</row>
    <row r="156" spans="1:9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</row>
    <row r="157" spans="1:9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</row>
    <row r="158" spans="1:9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</row>
    <row r="159" spans="1:9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</row>
    <row r="160" spans="1:9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</row>
    <row r="161" spans="1:9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</row>
    <row r="162" spans="1:9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</row>
    <row r="163" spans="1:9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</row>
    <row r="164" spans="1:9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</row>
    <row r="165" spans="1:9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</row>
    <row r="166" spans="1:9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</row>
    <row r="167" spans="1:9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</row>
    <row r="168" spans="1:9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</row>
    <row r="169" spans="1:9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</row>
    <row r="170" spans="1:9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</row>
    <row r="171" spans="1:9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</row>
    <row r="172" spans="1:9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</row>
    <row r="173" spans="1:9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</row>
    <row r="174" spans="1:9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</row>
    <row r="175" spans="1:9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</row>
    <row r="176" spans="1:9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</row>
    <row r="177" spans="1:9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</row>
    <row r="178" spans="1:9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</row>
    <row r="179" spans="1:9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</row>
    <row r="180" spans="1:9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</row>
    <row r="181" spans="1:9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</row>
    <row r="182" spans="1:9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</row>
    <row r="183" spans="1:9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</row>
    <row r="184" spans="1:9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</row>
    <row r="185" spans="1:9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</row>
    <row r="186" spans="1:9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</row>
    <row r="187" spans="1:9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</row>
    <row r="188" spans="1:9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</row>
    <row r="189" spans="1:9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</row>
    <row r="190" spans="1:9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</row>
    <row r="191" spans="1:9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</row>
    <row r="192" spans="1:9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</row>
    <row r="193" spans="1:9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</row>
    <row r="194" spans="1:9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</row>
    <row r="195" spans="1:9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</row>
    <row r="196" spans="1:9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</row>
    <row r="197" spans="1:9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</row>
    <row r="198" spans="1:9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</row>
    <row r="199" spans="1:9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</row>
    <row r="200" spans="1:9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</row>
    <row r="201" spans="1:9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</row>
    <row r="202" spans="1:9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</row>
    <row r="203" spans="1:9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</row>
    <row r="204" spans="1:9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</row>
    <row r="205" spans="1:9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</row>
    <row r="206" spans="1:9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</row>
    <row r="207" spans="1:9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</row>
    <row r="208" spans="1:9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</row>
    <row r="209" spans="1:9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</row>
    <row r="210" spans="1:9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</row>
    <row r="211" spans="1:9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</row>
    <row r="212" spans="1:9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</row>
    <row r="213" spans="1:9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</row>
    <row r="214" spans="1:9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</row>
    <row r="215" spans="1:9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</row>
    <row r="216" spans="1:9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</row>
    <row r="217" spans="1:9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</row>
    <row r="218" spans="1:9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</row>
    <row r="219" spans="1:9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</row>
    <row r="220" spans="1:9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</row>
    <row r="221" spans="1:9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</row>
    <row r="222" spans="1:9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</row>
    <row r="223" spans="1:9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</row>
    <row r="224" spans="1:9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</row>
    <row r="225" spans="1:9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</row>
    <row r="226" spans="1:9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</row>
    <row r="227" spans="1:9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</row>
    <row r="228" spans="1:9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</row>
    <row r="229" spans="1:9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</row>
    <row r="230" spans="1:9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</row>
    <row r="231" spans="1:9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</row>
    <row r="232" spans="1:9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</row>
    <row r="233" spans="1:9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</row>
    <row r="234" spans="1:9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</row>
    <row r="235" spans="1:9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</row>
    <row r="236" spans="1:9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</row>
    <row r="237" spans="1:9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</row>
    <row r="238" spans="1:9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</row>
    <row r="239" spans="1:9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</row>
    <row r="240" spans="1:9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</row>
    <row r="241" spans="1:9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</row>
    <row r="242" spans="1:9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</row>
    <row r="243" spans="1:9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</row>
    <row r="244" spans="1:9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</row>
    <row r="245" spans="1:9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</row>
    <row r="246" spans="1:9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</row>
    <row r="247" spans="1:9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</row>
    <row r="248" spans="1:9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</row>
    <row r="249" spans="1:9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</row>
    <row r="250" spans="1:9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</row>
    <row r="251" spans="1:9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</row>
    <row r="252" spans="1:9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</row>
    <row r="253" spans="1:9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</row>
    <row r="254" spans="1:9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</row>
    <row r="255" spans="1:9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</row>
    <row r="256" spans="1:9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</row>
    <row r="257" spans="1:9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</row>
    <row r="258" spans="1:9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</row>
    <row r="259" spans="1:9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</row>
    <row r="260" spans="1:9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</row>
    <row r="261" spans="1:9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</row>
    <row r="262" spans="1:9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</row>
    <row r="263" spans="1:9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</row>
    <row r="264" spans="1:9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</row>
    <row r="265" spans="1:9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</row>
    <row r="266" spans="1:9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</row>
    <row r="267" spans="1:9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</row>
    <row r="268" spans="1:9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</row>
    <row r="269" spans="1:9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</row>
    <row r="270" spans="1:9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</row>
    <row r="271" spans="1:9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</row>
    <row r="272" spans="1:9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</row>
    <row r="273" spans="1:9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</row>
    <row r="274" spans="1:9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</row>
    <row r="275" spans="1:9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</row>
    <row r="276" spans="1:9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</row>
    <row r="277" spans="1:9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</row>
    <row r="278" spans="1:9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</row>
    <row r="279" spans="1:9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</row>
    <row r="280" spans="1:9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</row>
    <row r="281" spans="1:9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</row>
    <row r="282" spans="1:9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</row>
    <row r="283" spans="1:9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</row>
    <row r="284" spans="1:9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</row>
    <row r="285" spans="1:9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</row>
    <row r="286" spans="1:9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</row>
    <row r="287" spans="1:9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</row>
    <row r="288" spans="1:9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</row>
    <row r="289" spans="1:9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</row>
    <row r="290" spans="1:9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</row>
    <row r="291" spans="1:9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</row>
    <row r="292" spans="1:9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</row>
    <row r="293" spans="1:9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</row>
    <row r="294" spans="1:9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</row>
    <row r="295" spans="1:9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</row>
    <row r="296" spans="1:9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</row>
    <row r="297" spans="1:9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</row>
    <row r="298" spans="1:9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</row>
    <row r="299" spans="1:9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</row>
    <row r="300" spans="1:9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</row>
    <row r="301" spans="1:9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</row>
    <row r="302" spans="1:9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</row>
    <row r="303" spans="1:9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</row>
    <row r="304" spans="1:9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</row>
    <row r="305" spans="1:9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</row>
    <row r="306" spans="1:9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</row>
    <row r="307" spans="1:9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</row>
    <row r="308" spans="1:9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</row>
    <row r="309" spans="1:9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</row>
    <row r="310" spans="1:9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</row>
    <row r="311" spans="1:9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</row>
    <row r="312" spans="1:9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</row>
    <row r="313" spans="1:9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</row>
    <row r="314" spans="1:9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</row>
    <row r="315" spans="1:9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</row>
    <row r="316" spans="1:9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</row>
    <row r="317" spans="1:9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</row>
    <row r="318" spans="1:9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</row>
    <row r="319" spans="1:9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</row>
    <row r="320" spans="1:9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</row>
    <row r="321" spans="1:9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</row>
    <row r="322" spans="1:9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</row>
    <row r="323" spans="1:9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</row>
    <row r="324" spans="1:9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</row>
    <row r="325" spans="1:9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</row>
    <row r="326" spans="1:9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</row>
    <row r="327" spans="1:9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</row>
    <row r="328" spans="1:9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</row>
    <row r="329" spans="1:9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</row>
    <row r="330" spans="1:9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</row>
    <row r="331" spans="1:9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</row>
    <row r="332" spans="1:9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</row>
    <row r="333" spans="1:9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</row>
    <row r="334" spans="1:9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</row>
    <row r="335" spans="1:9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</row>
    <row r="336" spans="1:9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</row>
    <row r="337" spans="1:9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</row>
    <row r="338" spans="1:9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</row>
    <row r="339" spans="1:9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</row>
    <row r="340" spans="1:9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</row>
    <row r="341" spans="1:9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</row>
    <row r="342" spans="1:9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</row>
    <row r="343" spans="1:9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</row>
    <row r="344" spans="1:9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</row>
    <row r="345" spans="1:9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</row>
    <row r="346" spans="1:9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</row>
    <row r="347" spans="1:9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</row>
    <row r="348" spans="1:9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</row>
    <row r="349" spans="1:9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</row>
    <row r="350" spans="1:9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</row>
    <row r="351" spans="1:9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</row>
    <row r="352" spans="1:9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</row>
    <row r="353" spans="1:9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</row>
    <row r="354" spans="1:9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</row>
    <row r="355" spans="1:9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</row>
    <row r="356" spans="1:9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</row>
    <row r="357" spans="1:9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</row>
    <row r="358" spans="1:9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</row>
    <row r="359" spans="1:9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</row>
    <row r="360" spans="1:9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</row>
    <row r="361" spans="1:9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</row>
    <row r="362" spans="1:9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</row>
    <row r="363" spans="1:9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</row>
    <row r="364" spans="1:9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</row>
    <row r="365" spans="1:9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</row>
    <row r="366" spans="1:9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</row>
    <row r="367" spans="1:9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</row>
    <row r="368" spans="1:9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</row>
    <row r="369" spans="1:9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</row>
    <row r="370" spans="1:9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</row>
    <row r="371" spans="1:9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</row>
    <row r="372" spans="1:9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</row>
    <row r="373" spans="1:9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</row>
    <row r="374" spans="1:9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</row>
    <row r="375" spans="1:9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</row>
    <row r="376" spans="1:9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</row>
    <row r="377" spans="1:9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</row>
    <row r="378" spans="1:9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</row>
    <row r="379" spans="1:9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</row>
    <row r="380" spans="1:9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</row>
    <row r="381" spans="1:9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</row>
    <row r="382" spans="1:9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</row>
    <row r="383" spans="1:9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</row>
    <row r="384" spans="1:9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</row>
    <row r="385" spans="1:9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</row>
    <row r="386" spans="1:9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</row>
    <row r="387" spans="1:9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</row>
    <row r="388" spans="1:9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</row>
    <row r="389" spans="1:9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</row>
    <row r="390" spans="1:9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</row>
    <row r="391" spans="1:9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</row>
    <row r="392" spans="1:9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</row>
    <row r="393" spans="1:9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</row>
    <row r="394" spans="1:9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</row>
    <row r="395" spans="1:9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</row>
    <row r="396" spans="1:9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</row>
    <row r="397" spans="1:9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</row>
    <row r="398" spans="1:9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</row>
    <row r="399" spans="1:9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</row>
    <row r="400" spans="1:9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</row>
    <row r="401" spans="1:9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</row>
    <row r="402" spans="1:9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</row>
    <row r="403" spans="1:9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</row>
    <row r="404" spans="1:9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</row>
    <row r="405" spans="1:9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</row>
    <row r="406" spans="1:9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</row>
    <row r="407" spans="1:9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</row>
    <row r="408" spans="1:9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</row>
    <row r="409" spans="1:9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</row>
    <row r="410" spans="1:9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</row>
    <row r="411" spans="1:9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</row>
    <row r="412" spans="1:9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</row>
    <row r="413" spans="1:9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</row>
    <row r="414" spans="1:9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</row>
    <row r="415" spans="1:9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</row>
    <row r="416" spans="1:9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</row>
    <row r="417" spans="1:9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</row>
    <row r="418" spans="1:9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</row>
    <row r="419" spans="1:9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</row>
    <row r="420" spans="1:9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</row>
    <row r="421" spans="1:9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</row>
    <row r="422" spans="1:9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</row>
    <row r="423" spans="1:9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</row>
    <row r="424" spans="1:9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</row>
    <row r="425" spans="1:9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</row>
    <row r="426" spans="1:9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</row>
    <row r="427" spans="1:9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</row>
    <row r="428" spans="1:9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</row>
    <row r="429" spans="1:9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</row>
    <row r="430" spans="1:9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</row>
    <row r="431" spans="1:9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</row>
    <row r="432" spans="1:9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</row>
    <row r="433" spans="1:9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</row>
    <row r="434" spans="1:9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</row>
    <row r="435" spans="1:9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</row>
    <row r="436" spans="1:9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</row>
    <row r="437" spans="1:9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</row>
    <row r="438" spans="1:9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</row>
    <row r="439" spans="1:9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</row>
    <row r="440" spans="1:9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</row>
    <row r="441" spans="1:9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</row>
    <row r="442" spans="1:9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</row>
    <row r="443" spans="1:9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</row>
    <row r="444" spans="1:9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</row>
    <row r="445" spans="1:9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</row>
    <row r="446" spans="1:9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</row>
    <row r="447" spans="1:9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</row>
    <row r="448" spans="1:9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</row>
    <row r="449" spans="1:9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</row>
    <row r="450" spans="1:9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</row>
    <row r="451" spans="1:9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</row>
    <row r="452" spans="1:9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</row>
    <row r="453" spans="1:9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</row>
    <row r="454" spans="1:9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</row>
    <row r="455" spans="1:9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</row>
    <row r="456" spans="1:9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</row>
    <row r="457" spans="1:9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</row>
    <row r="458" spans="1:9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</row>
    <row r="459" spans="1:9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</row>
    <row r="460" spans="1:9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</row>
    <row r="461" spans="1:9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</row>
    <row r="462" spans="1:9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</row>
    <row r="463" spans="1:9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</row>
    <row r="464" spans="1:9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</row>
    <row r="465" spans="1:9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</row>
    <row r="466" spans="1:9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</row>
    <row r="467" spans="1:9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</row>
    <row r="468" spans="1:9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</row>
    <row r="469" spans="1:9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</row>
    <row r="470" spans="1:9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</row>
    <row r="471" spans="1:9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</row>
    <row r="472" spans="1:9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</row>
    <row r="473" spans="1:9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</row>
    <row r="474" spans="1:9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</row>
    <row r="475" spans="1:9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</row>
    <row r="476" spans="1:9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</row>
    <row r="477" spans="1:9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</row>
    <row r="478" spans="1:9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</row>
    <row r="479" spans="1:9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</row>
    <row r="480" spans="1:9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</row>
    <row r="481" spans="1:9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</row>
    <row r="482" spans="1:9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</row>
    <row r="483" spans="1:9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</row>
    <row r="484" spans="1:9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</row>
    <row r="485" spans="1:9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</row>
    <row r="486" spans="1:9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</row>
    <row r="487" spans="1:9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</row>
    <row r="488" spans="1:9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</row>
    <row r="489" spans="1:9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</row>
    <row r="490" spans="1:9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</row>
    <row r="491" spans="1:9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</row>
    <row r="492" spans="1:9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</row>
    <row r="493" spans="1:9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</row>
    <row r="494" spans="1:9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</row>
    <row r="495" spans="1:9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</row>
    <row r="496" spans="1:9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</row>
    <row r="497" spans="1:9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</row>
    <row r="498" spans="1:9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</row>
    <row r="499" spans="1:9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</row>
    <row r="500" spans="1:9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</row>
    <row r="501" spans="1:9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18</v>
      </c>
      <c r="B1" s="7" t="s">
        <v>19</v>
      </c>
      <c r="C1" s="7" t="s">
        <v>9</v>
      </c>
      <c r="D1" s="7">
        <v>5</v>
      </c>
      <c r="E1" s="7" t="s">
        <v>10</v>
      </c>
      <c r="F1" s="7">
        <v>5</v>
      </c>
      <c r="G1" s="7" t="s">
        <v>11</v>
      </c>
      <c r="H1" s="7">
        <v>0</v>
      </c>
      <c r="I1" s="7" t="s">
        <v>12</v>
      </c>
      <c r="J1" s="7">
        <v>1</v>
      </c>
      <c r="K1" s="7" t="s">
        <v>13</v>
      </c>
      <c r="L1" s="7">
        <v>0</v>
      </c>
      <c r="M1" s="7" t="s">
        <v>14</v>
      </c>
      <c r="N1" s="7">
        <v>0</v>
      </c>
      <c r="O1" s="7" t="s">
        <v>15</v>
      </c>
      <c r="P1" s="7">
        <v>1</v>
      </c>
      <c r="Q1" s="7" t="s">
        <v>16</v>
      </c>
      <c r="R1" s="7">
        <v>0</v>
      </c>
      <c r="S1" s="7" t="s">
        <v>17</v>
      </c>
      <c r="T1" s="7">
        <v>0</v>
      </c>
    </row>
    <row r="2" spans="1:20" x14ac:dyDescent="0.25">
      <c r="A2" s="8" t="s">
        <v>20</v>
      </c>
      <c r="B2" s="7" t="s">
        <v>21</v>
      </c>
    </row>
    <row r="3" spans="1:20" x14ac:dyDescent="0.25">
      <c r="A3" s="8" t="s">
        <v>22</v>
      </c>
      <c r="B3" s="7" t="b">
        <f>IF(B10&gt;256,"TripUpST110AndEarlier",FALSE)</f>
        <v>0</v>
      </c>
    </row>
    <row r="4" spans="1:20" x14ac:dyDescent="0.25">
      <c r="A4" s="8" t="s">
        <v>23</v>
      </c>
      <c r="B4" s="7" t="s">
        <v>24</v>
      </c>
    </row>
    <row r="5" spans="1:20" x14ac:dyDescent="0.25">
      <c r="A5" s="8" t="s">
        <v>25</v>
      </c>
      <c r="B5" s="7" t="b">
        <v>1</v>
      </c>
    </row>
    <row r="6" spans="1:20" x14ac:dyDescent="0.25">
      <c r="A6" s="8" t="s">
        <v>26</v>
      </c>
      <c r="B6" s="7" t="b">
        <v>1</v>
      </c>
    </row>
    <row r="7" spans="1:20" x14ac:dyDescent="0.25">
      <c r="A7" s="8" t="s">
        <v>27</v>
      </c>
      <c r="B7" s="7">
        <f>Data!$A$1:$I$501</f>
        <v>4</v>
      </c>
    </row>
    <row r="8" spans="1:20" x14ac:dyDescent="0.25">
      <c r="A8" s="8" t="s">
        <v>28</v>
      </c>
      <c r="B8" s="7">
        <v>1</v>
      </c>
    </row>
    <row r="9" spans="1:20" x14ac:dyDescent="0.25">
      <c r="A9" s="8" t="s">
        <v>29</v>
      </c>
      <c r="B9" s="7">
        <f>1</f>
        <v>1</v>
      </c>
    </row>
    <row r="10" spans="1:20" x14ac:dyDescent="0.25">
      <c r="A10" s="8" t="s">
        <v>30</v>
      </c>
      <c r="B10" s="7">
        <v>9</v>
      </c>
    </row>
    <row r="12" spans="1:20" x14ac:dyDescent="0.25">
      <c r="A12" s="8" t="s">
        <v>31</v>
      </c>
      <c r="B12" s="7" t="s">
        <v>32</v>
      </c>
      <c r="C12" s="7" t="s">
        <v>33</v>
      </c>
      <c r="D12" s="7" t="s">
        <v>34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35</v>
      </c>
      <c r="B13" s="7">
        <f>Data!$A$1:$A$501</f>
        <v>12</v>
      </c>
    </row>
    <row r="14" spans="1:20" x14ac:dyDescent="0.25">
      <c r="A14" s="8" t="s">
        <v>36</v>
      </c>
    </row>
    <row r="15" spans="1:20" x14ac:dyDescent="0.25">
      <c r="A15" s="8" t="s">
        <v>37</v>
      </c>
      <c r="B15" s="7" t="s">
        <v>38</v>
      </c>
      <c r="C15" s="7" t="s">
        <v>39</v>
      </c>
      <c r="D15" s="7" t="s">
        <v>40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41</v>
      </c>
      <c r="B16" s="7">
        <f>Data!$B$1:$B$501</f>
        <v>4</v>
      </c>
    </row>
    <row r="17" spans="1:7" x14ac:dyDescent="0.25">
      <c r="A17" s="8" t="s">
        <v>42</v>
      </c>
    </row>
    <row r="18" spans="1:7" x14ac:dyDescent="0.25">
      <c r="A18" s="8" t="s">
        <v>43</v>
      </c>
      <c r="B18" s="7" t="s">
        <v>44</v>
      </c>
      <c r="C18" s="7" t="s">
        <v>45</v>
      </c>
      <c r="D18" s="7" t="s">
        <v>46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47</v>
      </c>
      <c r="B19" s="7">
        <f>Data!$C$1:$C$501</f>
        <v>1</v>
      </c>
    </row>
    <row r="20" spans="1:7" x14ac:dyDescent="0.25">
      <c r="A20" s="8" t="s">
        <v>48</v>
      </c>
    </row>
    <row r="21" spans="1:7" x14ac:dyDescent="0.25">
      <c r="A21" s="8" t="s">
        <v>49</v>
      </c>
      <c r="B21" s="7" t="s">
        <v>50</v>
      </c>
      <c r="C21" s="7" t="s">
        <v>51</v>
      </c>
      <c r="D21" s="7" t="s">
        <v>52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53</v>
      </c>
      <c r="B22" s="7">
        <f>Data!$D$1:$D$501</f>
        <v>1</v>
      </c>
    </row>
    <row r="23" spans="1:7" x14ac:dyDescent="0.25">
      <c r="A23" s="8" t="s">
        <v>54</v>
      </c>
    </row>
    <row r="24" spans="1:7" x14ac:dyDescent="0.25">
      <c r="A24" s="8" t="s">
        <v>55</v>
      </c>
      <c r="B24" s="7" t="s">
        <v>56</v>
      </c>
      <c r="C24" s="7" t="s">
        <v>57</v>
      </c>
      <c r="D24" s="7" t="s">
        <v>58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59</v>
      </c>
      <c r="B25" s="7">
        <f>Data!$E$1:$E$501</f>
        <v>57577</v>
      </c>
    </row>
    <row r="26" spans="1:7" x14ac:dyDescent="0.25">
      <c r="A26" s="8" t="s">
        <v>60</v>
      </c>
    </row>
    <row r="27" spans="1:7" x14ac:dyDescent="0.25">
      <c r="A27" s="8" t="s">
        <v>61</v>
      </c>
      <c r="B27" s="7" t="s">
        <v>62</v>
      </c>
      <c r="C27" s="7" t="s">
        <v>63</v>
      </c>
      <c r="D27" s="7" t="s">
        <v>64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65</v>
      </c>
      <c r="B28" s="7">
        <f>Data!$F$1:$F$501</f>
        <v>39894</v>
      </c>
    </row>
    <row r="29" spans="1:7" x14ac:dyDescent="0.25">
      <c r="A29" s="8" t="s">
        <v>66</v>
      </c>
    </row>
    <row r="30" spans="1:7" x14ac:dyDescent="0.25">
      <c r="A30" s="8" t="s">
        <v>67</v>
      </c>
      <c r="B30" s="7" t="s">
        <v>68</v>
      </c>
      <c r="C30" s="7" t="s">
        <v>69</v>
      </c>
      <c r="D30" s="7" t="s">
        <v>70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71</v>
      </c>
      <c r="B31" s="7">
        <f>Data!$G$1:$G$501</f>
        <v>988</v>
      </c>
    </row>
    <row r="32" spans="1:7" x14ac:dyDescent="0.25">
      <c r="A32" s="8" t="s">
        <v>72</v>
      </c>
    </row>
    <row r="33" spans="1:7" x14ac:dyDescent="0.25">
      <c r="A33" s="8" t="s">
        <v>73</v>
      </c>
      <c r="B33" s="7" t="s">
        <v>74</v>
      </c>
      <c r="C33" s="7" t="s">
        <v>75</v>
      </c>
      <c r="D33" s="7" t="s">
        <v>76</v>
      </c>
      <c r="E33" s="7" t="b">
        <v>1</v>
      </c>
      <c r="F33" s="7">
        <v>0</v>
      </c>
      <c r="G33" s="7">
        <v>4</v>
      </c>
    </row>
    <row r="34" spans="1:7" x14ac:dyDescent="0.25">
      <c r="A34" s="8" t="s">
        <v>77</v>
      </c>
      <c r="B34" s="7">
        <f>Data!$H$1:$H$501</f>
        <v>261</v>
      </c>
    </row>
    <row r="35" spans="1:7" x14ac:dyDescent="0.25">
      <c r="A35" s="8" t="s">
        <v>78</v>
      </c>
    </row>
    <row r="36" spans="1:7" x14ac:dyDescent="0.25">
      <c r="A36" s="8" t="s">
        <v>79</v>
      </c>
      <c r="B36" s="7" t="s">
        <v>80</v>
      </c>
      <c r="C36" s="7" t="s">
        <v>81</v>
      </c>
      <c r="D36" s="7" t="s">
        <v>82</v>
      </c>
      <c r="E36" s="7" t="b">
        <v>1</v>
      </c>
      <c r="F36" s="7">
        <v>0</v>
      </c>
      <c r="G36" s="7">
        <v>4</v>
      </c>
    </row>
    <row r="37" spans="1:7" x14ac:dyDescent="0.25">
      <c r="A37" s="8" t="s">
        <v>83</v>
      </c>
      <c r="B37" s="7">
        <f>Data!$I$1:$I$501</f>
        <v>6428</v>
      </c>
    </row>
    <row r="38" spans="1:7" x14ac:dyDescent="0.25">
      <c r="A38" s="8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4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9" customFormat="1" ht="18.75" x14ac:dyDescent="0.3">
      <c r="A1" s="11" t="s">
        <v>85</v>
      </c>
      <c r="B1" s="14" t="s">
        <v>86</v>
      </c>
    </row>
    <row r="2" spans="1:7" s="9" customFormat="1" ht="11.25" x14ac:dyDescent="0.2">
      <c r="A2" s="12" t="s">
        <v>87</v>
      </c>
      <c r="B2" s="14" t="s">
        <v>88</v>
      </c>
    </row>
    <row r="3" spans="1:7" s="9" customFormat="1" ht="11.25" x14ac:dyDescent="0.2">
      <c r="A3" s="12" t="s">
        <v>89</v>
      </c>
      <c r="B3" s="14" t="s">
        <v>90</v>
      </c>
    </row>
    <row r="4" spans="1:7" s="9" customFormat="1" ht="11.25" x14ac:dyDescent="0.2">
      <c r="A4" s="12" t="s">
        <v>91</v>
      </c>
      <c r="B4" s="14" t="s">
        <v>124</v>
      </c>
    </row>
    <row r="5" spans="1:7" s="10" customFormat="1" ht="11.25" x14ac:dyDescent="0.2">
      <c r="A5" s="13" t="s">
        <v>92</v>
      </c>
      <c r="B5" s="15" t="s">
        <v>93</v>
      </c>
    </row>
    <row r="6" spans="1:7" ht="15" customHeight="1" x14ac:dyDescent="0.25"/>
    <row r="7" spans="1:7" ht="15" customHeight="1" x14ac:dyDescent="0.25">
      <c r="A7" s="19"/>
      <c r="B7" s="27" t="s">
        <v>100</v>
      </c>
      <c r="C7" s="27"/>
      <c r="D7" s="27"/>
      <c r="E7" s="27"/>
      <c r="F7" s="27"/>
      <c r="G7" s="27"/>
    </row>
    <row r="8" spans="1:7" ht="15" customHeight="1" thickBot="1" x14ac:dyDescent="0.3">
      <c r="A8" s="20" t="s">
        <v>88</v>
      </c>
      <c r="B8" s="17" t="s">
        <v>94</v>
      </c>
      <c r="C8" s="17" t="s">
        <v>95</v>
      </c>
      <c r="D8" s="17" t="s">
        <v>96</v>
      </c>
      <c r="E8" s="17" t="s">
        <v>97</v>
      </c>
      <c r="F8" s="17" t="s">
        <v>98</v>
      </c>
      <c r="G8" s="17" t="s">
        <v>99</v>
      </c>
    </row>
    <row r="9" spans="1:7" ht="15" customHeight="1" thickTop="1" x14ac:dyDescent="0.25">
      <c r="A9" s="18" t="s">
        <v>101</v>
      </c>
      <c r="B9" s="21">
        <v>0.5</v>
      </c>
      <c r="C9" s="21">
        <v>1.5</v>
      </c>
      <c r="D9" s="21">
        <f t="shared" ref="D9:D18" si="0">(B9+C9)/2</f>
        <v>1</v>
      </c>
      <c r="E9" s="16">
        <f>_xll.StatCountRange(ST_FamilySize,B9,C9,TRUE, TRUE)</f>
        <v>90</v>
      </c>
      <c r="F9" s="22">
        <f>E9/_xll.StatCount(ST_FamilySize)</f>
        <v>0.18</v>
      </c>
      <c r="G9" s="23">
        <f t="shared" ref="G9:G18" si="1">F9/(C9-B9)</f>
        <v>0.18</v>
      </c>
    </row>
    <row r="10" spans="1:7" ht="15" customHeight="1" x14ac:dyDescent="0.25">
      <c r="A10" s="18" t="s">
        <v>102</v>
      </c>
      <c r="B10" s="21">
        <v>1.5</v>
      </c>
      <c r="C10" s="21">
        <v>2.5</v>
      </c>
      <c r="D10" s="21">
        <f t="shared" si="0"/>
        <v>2</v>
      </c>
      <c r="E10" s="16">
        <f>_xll.StatCountRange(ST_FamilySize,B10,C10,FALSE, TRUE)</f>
        <v>114</v>
      </c>
      <c r="F10" s="22">
        <f>E10/_xll.StatCount(ST_FamilySize)</f>
        <v>0.22800000000000001</v>
      </c>
      <c r="G10" s="23">
        <f t="shared" si="1"/>
        <v>0.22800000000000001</v>
      </c>
    </row>
    <row r="11" spans="1:7" ht="15" customHeight="1" x14ac:dyDescent="0.25">
      <c r="A11" s="18" t="s">
        <v>103</v>
      </c>
      <c r="B11" s="21">
        <v>2.5</v>
      </c>
      <c r="C11" s="21">
        <v>3.5</v>
      </c>
      <c r="D11" s="21">
        <f t="shared" si="0"/>
        <v>3</v>
      </c>
      <c r="E11" s="16">
        <f>_xll.StatCountRange(ST_FamilySize,B11,C11,FALSE, TRUE)</f>
        <v>133</v>
      </c>
      <c r="F11" s="22">
        <f>E11/_xll.StatCount(ST_FamilySize)</f>
        <v>0.26600000000000001</v>
      </c>
      <c r="G11" s="23">
        <f t="shared" si="1"/>
        <v>0.26600000000000001</v>
      </c>
    </row>
    <row r="12" spans="1:7" ht="15" customHeight="1" x14ac:dyDescent="0.25">
      <c r="A12" s="18" t="s">
        <v>104</v>
      </c>
      <c r="B12" s="21">
        <v>3.5</v>
      </c>
      <c r="C12" s="21">
        <v>4.5</v>
      </c>
      <c r="D12" s="21">
        <f t="shared" si="0"/>
        <v>4</v>
      </c>
      <c r="E12" s="16">
        <f>_xll.StatCountRange(ST_FamilySize,B12,C12,FALSE, TRUE)</f>
        <v>85</v>
      </c>
      <c r="F12" s="22">
        <f>E12/_xll.StatCount(ST_FamilySize)</f>
        <v>0.17</v>
      </c>
      <c r="G12" s="23">
        <f t="shared" si="1"/>
        <v>0.17</v>
      </c>
    </row>
    <row r="13" spans="1:7" ht="15" customHeight="1" x14ac:dyDescent="0.25">
      <c r="A13" s="18" t="s">
        <v>105</v>
      </c>
      <c r="B13" s="21">
        <v>4.5</v>
      </c>
      <c r="C13" s="21">
        <v>5.5</v>
      </c>
      <c r="D13" s="21">
        <f t="shared" si="0"/>
        <v>5</v>
      </c>
      <c r="E13" s="16">
        <f>_xll.StatCountRange(ST_FamilySize,B13,C13,FALSE, TRUE)</f>
        <v>52</v>
      </c>
      <c r="F13" s="22">
        <f>E13/_xll.StatCount(ST_FamilySize)</f>
        <v>0.104</v>
      </c>
      <c r="G13" s="23">
        <f t="shared" si="1"/>
        <v>0.104</v>
      </c>
    </row>
    <row r="14" spans="1:7" ht="15" customHeight="1" x14ac:dyDescent="0.25">
      <c r="A14" s="18" t="s">
        <v>106</v>
      </c>
      <c r="B14" s="21">
        <v>5.5</v>
      </c>
      <c r="C14" s="21">
        <v>6.5</v>
      </c>
      <c r="D14" s="21">
        <f t="shared" si="0"/>
        <v>6</v>
      </c>
      <c r="E14" s="16">
        <f>_xll.StatCountRange(ST_FamilySize,B14,C14,FALSE, TRUE)</f>
        <v>15</v>
      </c>
      <c r="F14" s="22">
        <f>E14/_xll.StatCount(ST_FamilySize)</f>
        <v>0.03</v>
      </c>
      <c r="G14" s="23">
        <f t="shared" si="1"/>
        <v>0.03</v>
      </c>
    </row>
    <row r="15" spans="1:7" ht="15" customHeight="1" x14ac:dyDescent="0.25">
      <c r="A15" s="18" t="s">
        <v>107</v>
      </c>
      <c r="B15" s="21">
        <v>6.5</v>
      </c>
      <c r="C15" s="21">
        <v>7.5</v>
      </c>
      <c r="D15" s="21">
        <f t="shared" si="0"/>
        <v>7</v>
      </c>
      <c r="E15" s="16">
        <f>_xll.StatCountRange(ST_FamilySize,B15,C15,FALSE, TRUE)</f>
        <v>3</v>
      </c>
      <c r="F15" s="22">
        <f>E15/_xll.StatCount(ST_FamilySize)</f>
        <v>6.0000000000000001E-3</v>
      </c>
      <c r="G15" s="23">
        <f t="shared" si="1"/>
        <v>6.0000000000000001E-3</v>
      </c>
    </row>
    <row r="16" spans="1:7" ht="15" customHeight="1" x14ac:dyDescent="0.25">
      <c r="A16" s="18" t="s">
        <v>108</v>
      </c>
      <c r="B16" s="21">
        <v>7.5</v>
      </c>
      <c r="C16" s="21">
        <v>8.5</v>
      </c>
      <c r="D16" s="21">
        <f t="shared" si="0"/>
        <v>8</v>
      </c>
      <c r="E16" s="16">
        <f>_xll.StatCountRange(ST_FamilySize,B16,C16,FALSE, TRUE)</f>
        <v>4</v>
      </c>
      <c r="F16" s="22">
        <f>E16/_xll.StatCount(ST_FamilySize)</f>
        <v>8.0000000000000002E-3</v>
      </c>
      <c r="G16" s="23">
        <f t="shared" si="1"/>
        <v>8.0000000000000002E-3</v>
      </c>
    </row>
    <row r="17" spans="1:7" ht="15" customHeight="1" x14ac:dyDescent="0.25">
      <c r="A17" s="18" t="s">
        <v>109</v>
      </c>
      <c r="B17" s="21">
        <v>8.5</v>
      </c>
      <c r="C17" s="21">
        <v>9.5</v>
      </c>
      <c r="D17" s="21">
        <f t="shared" si="0"/>
        <v>9</v>
      </c>
      <c r="E17" s="16">
        <f>_xll.StatCountRange(ST_FamilySize,B17,C17,FALSE, TRUE)</f>
        <v>2</v>
      </c>
      <c r="F17" s="22">
        <f>E17/_xll.StatCount(ST_FamilySize)</f>
        <v>4.0000000000000001E-3</v>
      </c>
      <c r="G17" s="23">
        <f t="shared" si="1"/>
        <v>4.0000000000000001E-3</v>
      </c>
    </row>
    <row r="18" spans="1:7" ht="15" customHeight="1" x14ac:dyDescent="0.25">
      <c r="A18" s="18" t="s">
        <v>110</v>
      </c>
      <c r="B18" s="21">
        <v>9.5</v>
      </c>
      <c r="C18" s="21">
        <v>10.5</v>
      </c>
      <c r="D18" s="21">
        <f t="shared" si="0"/>
        <v>10</v>
      </c>
      <c r="E18" s="16">
        <f>_xll.StatCountRange(ST_FamilySize,B18,C18,FALSE, TRUE)</f>
        <v>2</v>
      </c>
      <c r="F18" s="22">
        <f>E18/_xll.StatCount(ST_FamilySize)</f>
        <v>4.0000000000000001E-3</v>
      </c>
      <c r="G18" s="23">
        <f t="shared" si="1"/>
        <v>4.0000000000000001E-3</v>
      </c>
    </row>
    <row r="19" spans="1:7" ht="15" customHeight="1" x14ac:dyDescent="0.25"/>
    <row r="20" spans="1:7" ht="15" customHeight="1" x14ac:dyDescent="0.25"/>
    <row r="21" spans="1:7" ht="15" customHeight="1" x14ac:dyDescent="0.25"/>
    <row r="22" spans="1:7" ht="15" customHeight="1" x14ac:dyDescent="0.25"/>
    <row r="23" spans="1:7" ht="15" customHeight="1" x14ac:dyDescent="0.25"/>
    <row r="24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8" spans="1:7" ht="15" customHeight="1" x14ac:dyDescent="0.25"/>
    <row r="29" spans="1:7" ht="15" customHeight="1" x14ac:dyDescent="0.25"/>
    <row r="30" spans="1:7" ht="15" customHeight="1" x14ac:dyDescent="0.25"/>
    <row r="31" spans="1:7" ht="15" customHeight="1" x14ac:dyDescent="0.25"/>
    <row r="32" spans="1:7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4"/>
  <sheetViews>
    <sheetView showGridLines="0" workbookViewId="0"/>
  </sheetViews>
  <sheetFormatPr defaultColWidth="12.7109375" defaultRowHeight="15" customHeight="1" x14ac:dyDescent="0.25"/>
  <cols>
    <col min="1" max="7" width="12.7109375" customWidth="1"/>
  </cols>
  <sheetData>
    <row r="1" spans="1:7" s="9" customFormat="1" ht="18.75" x14ac:dyDescent="0.3">
      <c r="A1" s="11" t="s">
        <v>85</v>
      </c>
      <c r="B1" s="14" t="s">
        <v>86</v>
      </c>
    </row>
    <row r="2" spans="1:7" s="9" customFormat="1" ht="11.25" x14ac:dyDescent="0.2">
      <c r="A2" s="12" t="s">
        <v>87</v>
      </c>
      <c r="B2" s="14" t="s">
        <v>88</v>
      </c>
    </row>
    <row r="3" spans="1:7" s="9" customFormat="1" ht="11.25" x14ac:dyDescent="0.2">
      <c r="A3" s="12" t="s">
        <v>89</v>
      </c>
      <c r="B3" s="14" t="s">
        <v>90</v>
      </c>
    </row>
    <row r="4" spans="1:7" s="9" customFormat="1" ht="11.25" x14ac:dyDescent="0.2">
      <c r="A4" s="12" t="s">
        <v>91</v>
      </c>
      <c r="B4" s="14" t="s">
        <v>124</v>
      </c>
    </row>
    <row r="5" spans="1:7" s="10" customFormat="1" ht="11.25" x14ac:dyDescent="0.2">
      <c r="A5" s="13" t="s">
        <v>92</v>
      </c>
      <c r="B5" s="15" t="s">
        <v>93</v>
      </c>
    </row>
    <row r="7" spans="1:7" ht="15" customHeight="1" x14ac:dyDescent="0.25">
      <c r="A7" s="19"/>
      <c r="B7" s="27" t="s">
        <v>111</v>
      </c>
      <c r="C7" s="27"/>
      <c r="D7" s="27"/>
      <c r="E7" s="27"/>
      <c r="F7" s="27"/>
      <c r="G7" s="27"/>
    </row>
    <row r="8" spans="1:7" ht="15" customHeight="1" thickBot="1" x14ac:dyDescent="0.3">
      <c r="A8" s="20" t="s">
        <v>88</v>
      </c>
      <c r="B8" s="17" t="s">
        <v>94</v>
      </c>
      <c r="C8" s="17" t="s">
        <v>95</v>
      </c>
      <c r="D8" s="17" t="s">
        <v>96</v>
      </c>
      <c r="E8" s="17" t="s">
        <v>97</v>
      </c>
      <c r="F8" s="17" t="s">
        <v>98</v>
      </c>
      <c r="G8" s="17" t="s">
        <v>99</v>
      </c>
    </row>
    <row r="9" spans="1:7" ht="15" customHeight="1" thickTop="1" x14ac:dyDescent="0.25">
      <c r="A9" s="18" t="s">
        <v>101</v>
      </c>
      <c r="B9" s="24">
        <v>16252</v>
      </c>
      <c r="C9" s="24">
        <v>24514.9</v>
      </c>
      <c r="D9" s="24">
        <f t="shared" ref="D9:D18" si="0">(B9+C9)/2</f>
        <v>20383.45</v>
      </c>
      <c r="E9" s="16">
        <f>_xll.StatCountRange(ST_FirstIncome,B9,C9,TRUE, TRUE)</f>
        <v>44</v>
      </c>
      <c r="F9" s="22">
        <f>E9/_xll.StatCount(ST_FirstIncome)</f>
        <v>8.7999999999999995E-2</v>
      </c>
      <c r="G9" s="25">
        <f t="shared" ref="G9:G18" si="1">F9/(C9-B9)</f>
        <v>1.0650013917631822E-5</v>
      </c>
    </row>
    <row r="10" spans="1:7" ht="15" customHeight="1" x14ac:dyDescent="0.25">
      <c r="A10" s="18" t="s">
        <v>102</v>
      </c>
      <c r="B10" s="24">
        <v>24514.9</v>
      </c>
      <c r="C10" s="24">
        <v>32777.800000000003</v>
      </c>
      <c r="D10" s="24">
        <f t="shared" si="0"/>
        <v>28646.350000000002</v>
      </c>
      <c r="E10" s="16">
        <f>_xll.StatCountRange(ST_FirstIncome,B10,C10,FALSE, TRUE)</f>
        <v>90</v>
      </c>
      <c r="F10" s="22">
        <f>E10/_xll.StatCount(ST_FirstIncome)</f>
        <v>0.18</v>
      </c>
      <c r="G10" s="25">
        <f t="shared" si="1"/>
        <v>2.1784119376974181E-5</v>
      </c>
    </row>
    <row r="11" spans="1:7" ht="15" customHeight="1" x14ac:dyDescent="0.25">
      <c r="A11" s="18" t="s">
        <v>103</v>
      </c>
      <c r="B11" s="24">
        <v>32777.800000000003</v>
      </c>
      <c r="C11" s="24">
        <v>41040.699999999997</v>
      </c>
      <c r="D11" s="24">
        <f t="shared" si="0"/>
        <v>36909.25</v>
      </c>
      <c r="E11" s="16">
        <f>_xll.StatCountRange(ST_FirstIncome,B11,C11,FALSE, TRUE)</f>
        <v>121</v>
      </c>
      <c r="F11" s="22">
        <f>E11/_xll.StatCount(ST_FirstIncome)</f>
        <v>0.24199999999999999</v>
      </c>
      <c r="G11" s="25">
        <f t="shared" si="1"/>
        <v>2.9287538273487536E-5</v>
      </c>
    </row>
    <row r="12" spans="1:7" ht="15" customHeight="1" x14ac:dyDescent="0.25">
      <c r="A12" s="18" t="s">
        <v>104</v>
      </c>
      <c r="B12" s="24">
        <v>41040.699999999997</v>
      </c>
      <c r="C12" s="24">
        <v>49303.6</v>
      </c>
      <c r="D12" s="24">
        <f t="shared" si="0"/>
        <v>45172.149999999994</v>
      </c>
      <c r="E12" s="16">
        <f>_xll.StatCountRange(ST_FirstIncome,B12,C12,FALSE, TRUE)</f>
        <v>91</v>
      </c>
      <c r="F12" s="22">
        <f>E12/_xll.StatCount(ST_FirstIncome)</f>
        <v>0.182</v>
      </c>
      <c r="G12" s="25">
        <f t="shared" si="1"/>
        <v>2.2026165147829449E-5</v>
      </c>
    </row>
    <row r="13" spans="1:7" ht="15" customHeight="1" x14ac:dyDescent="0.25">
      <c r="A13" s="18" t="s">
        <v>105</v>
      </c>
      <c r="B13" s="24">
        <v>49303.6</v>
      </c>
      <c r="C13" s="24">
        <v>57566.5</v>
      </c>
      <c r="D13" s="24">
        <f t="shared" si="0"/>
        <v>53435.05</v>
      </c>
      <c r="E13" s="16">
        <f>_xll.StatCountRange(ST_FirstIncome,B13,C13,FALSE, TRUE)</f>
        <v>57</v>
      </c>
      <c r="F13" s="22">
        <f>E13/_xll.StatCount(ST_FirstIncome)</f>
        <v>0.114</v>
      </c>
      <c r="G13" s="25">
        <f t="shared" si="1"/>
        <v>1.3796608938750316E-5</v>
      </c>
    </row>
    <row r="14" spans="1:7" ht="15" customHeight="1" x14ac:dyDescent="0.25">
      <c r="A14" s="18" t="s">
        <v>106</v>
      </c>
      <c r="B14" s="24">
        <v>57566.5</v>
      </c>
      <c r="C14" s="24">
        <v>65829.399999999994</v>
      </c>
      <c r="D14" s="24">
        <f t="shared" si="0"/>
        <v>61697.95</v>
      </c>
      <c r="E14" s="16">
        <f>_xll.StatCountRange(ST_FirstIncome,B14,C14,FALSE, TRUE)</f>
        <v>49</v>
      </c>
      <c r="F14" s="22">
        <f>E14/_xll.StatCount(ST_FirstIncome)</f>
        <v>9.8000000000000004E-2</v>
      </c>
      <c r="G14" s="25">
        <f t="shared" si="1"/>
        <v>1.1860242771908176E-5</v>
      </c>
    </row>
    <row r="15" spans="1:7" ht="15" customHeight="1" x14ac:dyDescent="0.25">
      <c r="A15" s="18" t="s">
        <v>107</v>
      </c>
      <c r="B15" s="24">
        <v>65829.399999999994</v>
      </c>
      <c r="C15" s="24">
        <v>74092.3</v>
      </c>
      <c r="D15" s="24">
        <f t="shared" si="0"/>
        <v>69960.850000000006</v>
      </c>
      <c r="E15" s="16">
        <f>_xll.StatCountRange(ST_FirstIncome,B15,C15,FALSE, TRUE)</f>
        <v>22</v>
      </c>
      <c r="F15" s="22">
        <f>E15/_xll.StatCount(ST_FirstIncome)</f>
        <v>4.3999999999999997E-2</v>
      </c>
      <c r="G15" s="25">
        <f t="shared" si="1"/>
        <v>5.3250069588159061E-6</v>
      </c>
    </row>
    <row r="16" spans="1:7" ht="15" customHeight="1" x14ac:dyDescent="0.25">
      <c r="A16" s="18" t="s">
        <v>108</v>
      </c>
      <c r="B16" s="24">
        <v>74092.3</v>
      </c>
      <c r="C16" s="24">
        <v>82355.199999999997</v>
      </c>
      <c r="D16" s="24">
        <f t="shared" si="0"/>
        <v>78223.75</v>
      </c>
      <c r="E16" s="16">
        <f>_xll.StatCountRange(ST_FirstIncome,B16,C16,FALSE, TRUE)</f>
        <v>12</v>
      </c>
      <c r="F16" s="22">
        <f>E16/_xll.StatCount(ST_FirstIncome)</f>
        <v>2.4E-2</v>
      </c>
      <c r="G16" s="25">
        <f t="shared" si="1"/>
        <v>2.904549250263227E-6</v>
      </c>
    </row>
    <row r="17" spans="1:7" ht="15" customHeight="1" x14ac:dyDescent="0.25">
      <c r="A17" s="18" t="s">
        <v>109</v>
      </c>
      <c r="B17" s="24">
        <v>82355.199999999997</v>
      </c>
      <c r="C17" s="24">
        <v>90618.1</v>
      </c>
      <c r="D17" s="24">
        <f t="shared" si="0"/>
        <v>86486.65</v>
      </c>
      <c r="E17" s="16">
        <f>_xll.StatCountRange(ST_FirstIncome,B17,C17,FALSE, TRUE)</f>
        <v>12</v>
      </c>
      <c r="F17" s="22">
        <f>E17/_xll.StatCount(ST_FirstIncome)</f>
        <v>2.4E-2</v>
      </c>
      <c r="G17" s="25">
        <f t="shared" si="1"/>
        <v>2.9045492502632219E-6</v>
      </c>
    </row>
    <row r="18" spans="1:7" ht="15" customHeight="1" x14ac:dyDescent="0.25">
      <c r="A18" s="18" t="s">
        <v>110</v>
      </c>
      <c r="B18" s="24">
        <v>90618.1</v>
      </c>
      <c r="C18" s="24">
        <v>98881</v>
      </c>
      <c r="D18" s="24">
        <f t="shared" si="0"/>
        <v>94749.55</v>
      </c>
      <c r="E18" s="16">
        <f>_xll.StatCountRange(ST_FirstIncome,B18,C18,FALSE, TRUE)</f>
        <v>2</v>
      </c>
      <c r="F18" s="22">
        <f>E18/_xll.StatCount(ST_FirstIncome)</f>
        <v>4.0000000000000001E-3</v>
      </c>
      <c r="G18" s="25">
        <f t="shared" si="1"/>
        <v>4.8409154171053779E-7</v>
      </c>
    </row>
    <row r="41" spans="1:7" ht="15" customHeight="1" x14ac:dyDescent="0.25">
      <c r="A41" s="19"/>
      <c r="B41" s="27" t="s">
        <v>112</v>
      </c>
      <c r="C41" s="27"/>
      <c r="D41" s="27"/>
      <c r="E41" s="27"/>
      <c r="F41" s="27"/>
      <c r="G41" s="27"/>
    </row>
    <row r="42" spans="1:7" ht="15" customHeight="1" thickBot="1" x14ac:dyDescent="0.3">
      <c r="A42" s="20" t="s">
        <v>88</v>
      </c>
      <c r="B42" s="17" t="s">
        <v>94</v>
      </c>
      <c r="C42" s="17" t="s">
        <v>95</v>
      </c>
      <c r="D42" s="17" t="s">
        <v>96</v>
      </c>
      <c r="E42" s="17" t="s">
        <v>97</v>
      </c>
      <c r="F42" s="17" t="s">
        <v>98</v>
      </c>
      <c r="G42" s="17" t="s">
        <v>99</v>
      </c>
    </row>
    <row r="43" spans="1:7" ht="15" customHeight="1" thickTop="1" x14ac:dyDescent="0.25">
      <c r="A43" s="18" t="s">
        <v>101</v>
      </c>
      <c r="B43" s="24">
        <v>9549</v>
      </c>
      <c r="C43" s="24">
        <v>16792</v>
      </c>
      <c r="D43" s="24">
        <f t="shared" ref="D43:D52" si="2">(B43+C43)/2</f>
        <v>13170.5</v>
      </c>
      <c r="E43" s="16">
        <f>_xll.StatCountRange(ST_SecondIncome,B43,C43,TRUE, TRUE)</f>
        <v>31</v>
      </c>
      <c r="F43" s="22">
        <f>E43/_xll.StatCount(ST_SecondIncome)</f>
        <v>9.0116279069767435E-2</v>
      </c>
      <c r="G43" s="25">
        <f t="shared" ref="G43:G52" si="3">F43/(C43-B43)</f>
        <v>1.2441844411123489E-5</v>
      </c>
    </row>
    <row r="44" spans="1:7" ht="15" customHeight="1" x14ac:dyDescent="0.25">
      <c r="A44" s="18" t="s">
        <v>102</v>
      </c>
      <c r="B44" s="24">
        <v>16792</v>
      </c>
      <c r="C44" s="24">
        <v>24035</v>
      </c>
      <c r="D44" s="24">
        <f t="shared" si="2"/>
        <v>20413.5</v>
      </c>
      <c r="E44" s="16">
        <f>_xll.StatCountRange(ST_SecondIncome,B44,C44,FALSE, TRUE)</f>
        <v>81</v>
      </c>
      <c r="F44" s="22">
        <f>E44/_xll.StatCount(ST_SecondIncome)</f>
        <v>0.23546511627906977</v>
      </c>
      <c r="G44" s="25">
        <f t="shared" si="3"/>
        <v>3.2509335396806543E-5</v>
      </c>
    </row>
    <row r="45" spans="1:7" ht="15" customHeight="1" x14ac:dyDescent="0.25">
      <c r="A45" s="18" t="s">
        <v>103</v>
      </c>
      <c r="B45" s="24">
        <v>24035</v>
      </c>
      <c r="C45" s="24">
        <v>31278</v>
      </c>
      <c r="D45" s="24">
        <f t="shared" si="2"/>
        <v>27656.5</v>
      </c>
      <c r="E45" s="16">
        <f>_xll.StatCountRange(ST_SecondIncome,B45,C45,FALSE, TRUE)</f>
        <v>70</v>
      </c>
      <c r="F45" s="22">
        <f>E45/_xll.StatCount(ST_SecondIncome)</f>
        <v>0.20348837209302326</v>
      </c>
      <c r="G45" s="25">
        <f t="shared" si="3"/>
        <v>2.8094487379956267E-5</v>
      </c>
    </row>
    <row r="46" spans="1:7" ht="15" customHeight="1" x14ac:dyDescent="0.25">
      <c r="A46" s="18" t="s">
        <v>104</v>
      </c>
      <c r="B46" s="24">
        <v>31278</v>
      </c>
      <c r="C46" s="24">
        <v>38521</v>
      </c>
      <c r="D46" s="24">
        <f t="shared" si="2"/>
        <v>34899.5</v>
      </c>
      <c r="E46" s="16">
        <f>_xll.StatCountRange(ST_SecondIncome,B46,C46,FALSE, TRUE)</f>
        <v>72</v>
      </c>
      <c r="F46" s="22">
        <f>E46/_xll.StatCount(ST_SecondIncome)</f>
        <v>0.20930232558139536</v>
      </c>
      <c r="G46" s="25">
        <f t="shared" si="3"/>
        <v>2.8897187019383593E-5</v>
      </c>
    </row>
    <row r="47" spans="1:7" ht="15" customHeight="1" x14ac:dyDescent="0.25">
      <c r="A47" s="18" t="s">
        <v>105</v>
      </c>
      <c r="B47" s="24">
        <v>38521</v>
      </c>
      <c r="C47" s="24">
        <v>45764</v>
      </c>
      <c r="D47" s="24">
        <f t="shared" si="2"/>
        <v>42142.5</v>
      </c>
      <c r="E47" s="16">
        <f>_xll.StatCountRange(ST_SecondIncome,B47,C47,FALSE, TRUE)</f>
        <v>34</v>
      </c>
      <c r="F47" s="22">
        <f>E47/_xll.StatCount(ST_SecondIncome)</f>
        <v>9.8837209302325577E-2</v>
      </c>
      <c r="G47" s="25">
        <f t="shared" si="3"/>
        <v>1.3645893870264473E-5</v>
      </c>
    </row>
    <row r="48" spans="1:7" ht="15" customHeight="1" x14ac:dyDescent="0.25">
      <c r="A48" s="18" t="s">
        <v>106</v>
      </c>
      <c r="B48" s="24">
        <v>45764</v>
      </c>
      <c r="C48" s="24">
        <v>53007</v>
      </c>
      <c r="D48" s="24">
        <f t="shared" si="2"/>
        <v>49385.5</v>
      </c>
      <c r="E48" s="16">
        <f>_xll.StatCountRange(ST_SecondIncome,B48,C48,FALSE, TRUE)</f>
        <v>15</v>
      </c>
      <c r="F48" s="22">
        <f>E48/_xll.StatCount(ST_SecondIncome)</f>
        <v>4.3604651162790699E-2</v>
      </c>
      <c r="G48" s="25">
        <f t="shared" si="3"/>
        <v>6.0202472957049149E-6</v>
      </c>
    </row>
    <row r="49" spans="1:7" ht="15" customHeight="1" x14ac:dyDescent="0.25">
      <c r="A49" s="18" t="s">
        <v>107</v>
      </c>
      <c r="B49" s="24">
        <v>53007</v>
      </c>
      <c r="C49" s="24">
        <v>60250</v>
      </c>
      <c r="D49" s="24">
        <f t="shared" si="2"/>
        <v>56628.5</v>
      </c>
      <c r="E49" s="16">
        <f>_xll.StatCountRange(ST_SecondIncome,B49,C49,FALSE, TRUE)</f>
        <v>23</v>
      </c>
      <c r="F49" s="22">
        <f>E49/_xll.StatCount(ST_SecondIncome)</f>
        <v>6.6860465116279064E-2</v>
      </c>
      <c r="G49" s="25">
        <f t="shared" si="3"/>
        <v>9.2310458534142021E-6</v>
      </c>
    </row>
    <row r="50" spans="1:7" ht="15" customHeight="1" x14ac:dyDescent="0.25">
      <c r="A50" s="18" t="s">
        <v>108</v>
      </c>
      <c r="B50" s="24">
        <v>60250</v>
      </c>
      <c r="C50" s="24">
        <v>67493</v>
      </c>
      <c r="D50" s="24">
        <f t="shared" si="2"/>
        <v>63871.5</v>
      </c>
      <c r="E50" s="16">
        <f>_xll.StatCountRange(ST_SecondIncome,B50,C50,FALSE, TRUE)</f>
        <v>7</v>
      </c>
      <c r="F50" s="22">
        <f>E50/_xll.StatCount(ST_SecondIncome)</f>
        <v>2.0348837209302327E-2</v>
      </c>
      <c r="G50" s="25">
        <f t="shared" si="3"/>
        <v>2.8094487379956269E-6</v>
      </c>
    </row>
    <row r="51" spans="1:7" ht="15" customHeight="1" x14ac:dyDescent="0.25">
      <c r="A51" s="18" t="s">
        <v>109</v>
      </c>
      <c r="B51" s="24">
        <v>67493</v>
      </c>
      <c r="C51" s="24">
        <v>74736</v>
      </c>
      <c r="D51" s="24">
        <f t="shared" si="2"/>
        <v>71114.5</v>
      </c>
      <c r="E51" s="16">
        <f>_xll.StatCountRange(ST_SecondIncome,B51,C51,FALSE, TRUE)</f>
        <v>9</v>
      </c>
      <c r="F51" s="22">
        <f>E51/_xll.StatCount(ST_SecondIncome)</f>
        <v>2.616279069767442E-2</v>
      </c>
      <c r="G51" s="25">
        <f t="shared" si="3"/>
        <v>3.6121483774229491E-6</v>
      </c>
    </row>
    <row r="52" spans="1:7" ht="15" customHeight="1" x14ac:dyDescent="0.25">
      <c r="A52" s="18" t="s">
        <v>110</v>
      </c>
      <c r="B52" s="24">
        <v>74736</v>
      </c>
      <c r="C52" s="24">
        <v>81979</v>
      </c>
      <c r="D52" s="24">
        <f t="shared" si="2"/>
        <v>78357.5</v>
      </c>
      <c r="E52" s="16">
        <f>_xll.StatCountRange(ST_SecondIncome,B52,C52,FALSE, TRUE)</f>
        <v>2</v>
      </c>
      <c r="F52" s="22">
        <f>E52/_xll.StatCount(ST_SecondIncome)</f>
        <v>5.8139534883720929E-3</v>
      </c>
      <c r="G52" s="25">
        <f t="shared" si="3"/>
        <v>8.02699639427322E-7</v>
      </c>
    </row>
    <row r="75" spans="1:7" ht="15" customHeight="1" x14ac:dyDescent="0.25">
      <c r="A75" s="19"/>
      <c r="B75" s="27" t="s">
        <v>113</v>
      </c>
      <c r="C75" s="27"/>
      <c r="D75" s="27"/>
      <c r="E75" s="27"/>
      <c r="F75" s="27"/>
      <c r="G75" s="27"/>
    </row>
    <row r="76" spans="1:7" ht="15" customHeight="1" thickBot="1" x14ac:dyDescent="0.3">
      <c r="A76" s="20" t="s">
        <v>88</v>
      </c>
      <c r="B76" s="17" t="s">
        <v>94</v>
      </c>
      <c r="C76" s="17" t="s">
        <v>95</v>
      </c>
      <c r="D76" s="17" t="s">
        <v>96</v>
      </c>
      <c r="E76" s="17" t="s">
        <v>97</v>
      </c>
      <c r="F76" s="17" t="s">
        <v>98</v>
      </c>
      <c r="G76" s="17" t="s">
        <v>99</v>
      </c>
    </row>
    <row r="77" spans="1:7" ht="15" customHeight="1" thickTop="1" x14ac:dyDescent="0.25">
      <c r="A77" s="18" t="s">
        <v>101</v>
      </c>
      <c r="B77" s="24">
        <v>334</v>
      </c>
      <c r="C77" s="24">
        <v>517.70000000000005</v>
      </c>
      <c r="D77" s="24">
        <f t="shared" ref="D77:D86" si="4">(B77+C77)/2</f>
        <v>425.85</v>
      </c>
      <c r="E77" s="16">
        <f>_xll.StatCountRange(ST_MonthlyPayment,B77,C77,TRUE, TRUE)</f>
        <v>32</v>
      </c>
      <c r="F77" s="22">
        <f>E77/_xll.StatCount(ST_MonthlyPayment)</f>
        <v>6.4000000000000001E-2</v>
      </c>
      <c r="G77" s="26">
        <f t="shared" ref="G77:G86" si="5">F77/(C77-B77)</f>
        <v>3.483941208492106E-4</v>
      </c>
    </row>
    <row r="78" spans="1:7" ht="15" customHeight="1" x14ac:dyDescent="0.25">
      <c r="A78" s="18" t="s">
        <v>102</v>
      </c>
      <c r="B78" s="24">
        <v>517.70000000000005</v>
      </c>
      <c r="C78" s="24">
        <v>701.4</v>
      </c>
      <c r="D78" s="24">
        <f t="shared" si="4"/>
        <v>609.54999999999995</v>
      </c>
      <c r="E78" s="16">
        <f>_xll.StatCountRange(ST_MonthlyPayment,B78,C78,FALSE, TRUE)</f>
        <v>93</v>
      </c>
      <c r="F78" s="22">
        <f>E78/_xll.StatCount(ST_MonthlyPayment)</f>
        <v>0.186</v>
      </c>
      <c r="G78" s="26">
        <f t="shared" si="5"/>
        <v>1.0125204137180189E-3</v>
      </c>
    </row>
    <row r="79" spans="1:7" ht="15" customHeight="1" x14ac:dyDescent="0.25">
      <c r="A79" s="18" t="s">
        <v>103</v>
      </c>
      <c r="B79" s="24">
        <v>701.4</v>
      </c>
      <c r="C79" s="24">
        <v>885.1</v>
      </c>
      <c r="D79" s="24">
        <f t="shared" si="4"/>
        <v>793.25</v>
      </c>
      <c r="E79" s="16">
        <f>_xll.StatCountRange(ST_MonthlyPayment,B79,C79,FALSE, TRUE)</f>
        <v>98</v>
      </c>
      <c r="F79" s="22">
        <f>E79/_xll.StatCount(ST_MonthlyPayment)</f>
        <v>0.19600000000000001</v>
      </c>
      <c r="G79" s="26">
        <f t="shared" si="5"/>
        <v>1.0669569951007075E-3</v>
      </c>
    </row>
    <row r="80" spans="1:7" ht="15" customHeight="1" x14ac:dyDescent="0.25">
      <c r="A80" s="18" t="s">
        <v>104</v>
      </c>
      <c r="B80" s="24">
        <v>885.1</v>
      </c>
      <c r="C80" s="24">
        <v>1068.8</v>
      </c>
      <c r="D80" s="24">
        <f t="shared" si="4"/>
        <v>976.95</v>
      </c>
      <c r="E80" s="16">
        <f>_xll.StatCountRange(ST_MonthlyPayment,B80,C80,FALSE, TRUE)</f>
        <v>101</v>
      </c>
      <c r="F80" s="22">
        <f>E80/_xll.StatCount(ST_MonthlyPayment)</f>
        <v>0.20200000000000001</v>
      </c>
      <c r="G80" s="26">
        <f t="shared" si="5"/>
        <v>1.0996189439303216E-3</v>
      </c>
    </row>
    <row r="81" spans="1:7" ht="15" customHeight="1" x14ac:dyDescent="0.25">
      <c r="A81" s="18" t="s">
        <v>105</v>
      </c>
      <c r="B81" s="24">
        <v>1068.8</v>
      </c>
      <c r="C81" s="24">
        <v>1252.5</v>
      </c>
      <c r="D81" s="24">
        <f t="shared" si="4"/>
        <v>1160.6500000000001</v>
      </c>
      <c r="E81" s="16">
        <f>_xll.StatCountRange(ST_MonthlyPayment,B81,C81,FALSE, TRUE)</f>
        <v>65</v>
      </c>
      <c r="F81" s="22">
        <f>E81/_xll.StatCount(ST_MonthlyPayment)</f>
        <v>0.13</v>
      </c>
      <c r="G81" s="26">
        <f t="shared" si="5"/>
        <v>7.0767555797495905E-4</v>
      </c>
    </row>
    <row r="82" spans="1:7" ht="15" customHeight="1" x14ac:dyDescent="0.25">
      <c r="A82" s="18" t="s">
        <v>106</v>
      </c>
      <c r="B82" s="24">
        <v>1252.5</v>
      </c>
      <c r="C82" s="24">
        <v>1436.2</v>
      </c>
      <c r="D82" s="24">
        <f t="shared" si="4"/>
        <v>1344.35</v>
      </c>
      <c r="E82" s="16">
        <f>_xll.StatCountRange(ST_MonthlyPayment,B82,C82,FALSE, TRUE)</f>
        <v>47</v>
      </c>
      <c r="F82" s="22">
        <f>E82/_xll.StatCount(ST_MonthlyPayment)</f>
        <v>9.4E-2</v>
      </c>
      <c r="G82" s="26">
        <f t="shared" si="5"/>
        <v>5.1170386499727809E-4</v>
      </c>
    </row>
    <row r="83" spans="1:7" ht="15" customHeight="1" x14ac:dyDescent="0.25">
      <c r="A83" s="18" t="s">
        <v>107</v>
      </c>
      <c r="B83" s="24">
        <v>1436.2</v>
      </c>
      <c r="C83" s="24">
        <v>1619.9</v>
      </c>
      <c r="D83" s="24">
        <f t="shared" si="4"/>
        <v>1528.0500000000002</v>
      </c>
      <c r="E83" s="16">
        <f>_xll.StatCountRange(ST_MonthlyPayment,B83,C83,FALSE, TRUE)</f>
        <v>36</v>
      </c>
      <c r="F83" s="22">
        <f>E83/_xll.StatCount(ST_MonthlyPayment)</f>
        <v>7.1999999999999995E-2</v>
      </c>
      <c r="G83" s="26">
        <f t="shared" si="5"/>
        <v>3.9194338595536187E-4</v>
      </c>
    </row>
    <row r="84" spans="1:7" ht="15" customHeight="1" x14ac:dyDescent="0.25">
      <c r="A84" s="18" t="s">
        <v>108</v>
      </c>
      <c r="B84" s="24">
        <v>1619.9</v>
      </c>
      <c r="C84" s="24">
        <v>1803.6</v>
      </c>
      <c r="D84" s="24">
        <f t="shared" si="4"/>
        <v>1711.75</v>
      </c>
      <c r="E84" s="16">
        <f>_xll.StatCountRange(ST_MonthlyPayment,B84,C84,FALSE, TRUE)</f>
        <v>22</v>
      </c>
      <c r="F84" s="22">
        <f>E84/_xll.StatCount(ST_MonthlyPayment)</f>
        <v>4.3999999999999997E-2</v>
      </c>
      <c r="G84" s="26">
        <f t="shared" si="5"/>
        <v>2.3952095808383255E-4</v>
      </c>
    </row>
    <row r="85" spans="1:7" ht="15" customHeight="1" x14ac:dyDescent="0.25">
      <c r="A85" s="18" t="s">
        <v>109</v>
      </c>
      <c r="B85" s="24">
        <v>1803.6</v>
      </c>
      <c r="C85" s="24">
        <v>1987.3</v>
      </c>
      <c r="D85" s="24">
        <f t="shared" si="4"/>
        <v>1895.4499999999998</v>
      </c>
      <c r="E85" s="16">
        <f>_xll.StatCountRange(ST_MonthlyPayment,B85,C85,FALSE, TRUE)</f>
        <v>5</v>
      </c>
      <c r="F85" s="22">
        <f>E85/_xll.StatCount(ST_MonthlyPayment)</f>
        <v>0.01</v>
      </c>
      <c r="G85" s="26">
        <f t="shared" si="5"/>
        <v>5.4436581382689155E-5</v>
      </c>
    </row>
    <row r="86" spans="1:7" ht="15" customHeight="1" x14ac:dyDescent="0.25">
      <c r="A86" s="18" t="s">
        <v>110</v>
      </c>
      <c r="B86" s="24">
        <v>1987.3</v>
      </c>
      <c r="C86" s="24">
        <v>2171</v>
      </c>
      <c r="D86" s="24">
        <f t="shared" si="4"/>
        <v>2079.15</v>
      </c>
      <c r="E86" s="16">
        <f>_xll.StatCountRange(ST_MonthlyPayment,B86,C86,FALSE, TRUE)</f>
        <v>1</v>
      </c>
      <c r="F86" s="22">
        <f>E86/_xll.StatCount(ST_MonthlyPayment)</f>
        <v>2E-3</v>
      </c>
      <c r="G86" s="26">
        <f t="shared" si="5"/>
        <v>1.0887316276537831E-5</v>
      </c>
    </row>
    <row r="109" spans="1:7" ht="15" customHeight="1" x14ac:dyDescent="0.25">
      <c r="A109" s="19"/>
      <c r="B109" s="27" t="s">
        <v>114</v>
      </c>
      <c r="C109" s="27"/>
      <c r="D109" s="27"/>
      <c r="E109" s="27"/>
      <c r="F109" s="27"/>
      <c r="G109" s="27"/>
    </row>
    <row r="110" spans="1:7" ht="15" customHeight="1" thickBot="1" x14ac:dyDescent="0.3">
      <c r="A110" s="20" t="s">
        <v>88</v>
      </c>
      <c r="B110" s="17" t="s">
        <v>94</v>
      </c>
      <c r="C110" s="17" t="s">
        <v>95</v>
      </c>
      <c r="D110" s="17" t="s">
        <v>96</v>
      </c>
      <c r="E110" s="17" t="s">
        <v>97</v>
      </c>
      <c r="F110" s="17" t="s">
        <v>98</v>
      </c>
      <c r="G110" s="17" t="s">
        <v>99</v>
      </c>
    </row>
    <row r="111" spans="1:7" ht="15" customHeight="1" thickTop="1" x14ac:dyDescent="0.25">
      <c r="A111" s="18" t="s">
        <v>101</v>
      </c>
      <c r="B111" s="24">
        <v>190</v>
      </c>
      <c r="C111" s="24">
        <v>199.7</v>
      </c>
      <c r="D111" s="24">
        <f t="shared" ref="D111:D120" si="6">(B111+C111)/2</f>
        <v>194.85</v>
      </c>
      <c r="E111" s="16">
        <f>_xll.StatCountRange(ST_Utilities,B111,C111,TRUE, TRUE)</f>
        <v>32</v>
      </c>
      <c r="F111" s="22">
        <f>E111/_xll.StatCount(ST_Utilities)</f>
        <v>6.4000000000000001E-2</v>
      </c>
      <c r="G111" s="21">
        <f t="shared" ref="G111:G120" si="7">F111/(C111-B111)</f>
        <v>6.597938144329905E-3</v>
      </c>
    </row>
    <row r="112" spans="1:7" ht="15" customHeight="1" x14ac:dyDescent="0.25">
      <c r="A112" s="18" t="s">
        <v>102</v>
      </c>
      <c r="B112" s="24">
        <v>199.7</v>
      </c>
      <c r="C112" s="24">
        <v>209.4</v>
      </c>
      <c r="D112" s="24">
        <f t="shared" si="6"/>
        <v>204.55</v>
      </c>
      <c r="E112" s="16">
        <f>_xll.StatCountRange(ST_Utilities,B112,C112,FALSE, TRUE)</f>
        <v>100</v>
      </c>
      <c r="F112" s="22">
        <f>E112/_xll.StatCount(ST_Utilities)</f>
        <v>0.2</v>
      </c>
      <c r="G112" s="21">
        <f t="shared" si="7"/>
        <v>2.0618556701030893E-2</v>
      </c>
    </row>
    <row r="113" spans="1:7" ht="15" customHeight="1" x14ac:dyDescent="0.25">
      <c r="A113" s="18" t="s">
        <v>103</v>
      </c>
      <c r="B113" s="24">
        <v>209.4</v>
      </c>
      <c r="C113" s="24">
        <v>219.1</v>
      </c>
      <c r="D113" s="24">
        <f t="shared" si="6"/>
        <v>214.25</v>
      </c>
      <c r="E113" s="16">
        <f>_xll.StatCountRange(ST_Utilities,B113,C113,FALSE, TRUE)</f>
        <v>63</v>
      </c>
      <c r="F113" s="22">
        <f>E113/_xll.StatCount(ST_Utilities)</f>
        <v>0.126</v>
      </c>
      <c r="G113" s="21">
        <f t="shared" si="7"/>
        <v>1.29896907216495E-2</v>
      </c>
    </row>
    <row r="114" spans="1:7" ht="15" customHeight="1" x14ac:dyDescent="0.25">
      <c r="A114" s="18" t="s">
        <v>104</v>
      </c>
      <c r="B114" s="24">
        <v>219.1</v>
      </c>
      <c r="C114" s="24">
        <v>228.8</v>
      </c>
      <c r="D114" s="24">
        <f t="shared" si="6"/>
        <v>223.95</v>
      </c>
      <c r="E114" s="16">
        <f>_xll.StatCountRange(ST_Utilities,B114,C114,FALSE, TRUE)</f>
        <v>17</v>
      </c>
      <c r="F114" s="22">
        <f>E114/_xll.StatCount(ST_Utilities)</f>
        <v>3.4000000000000002E-2</v>
      </c>
      <c r="G114" s="21">
        <f t="shared" si="7"/>
        <v>3.5051546391752517E-3</v>
      </c>
    </row>
    <row r="115" spans="1:7" ht="15" customHeight="1" x14ac:dyDescent="0.25">
      <c r="A115" s="18" t="s">
        <v>105</v>
      </c>
      <c r="B115" s="24">
        <v>228.8</v>
      </c>
      <c r="C115" s="24">
        <v>238.5</v>
      </c>
      <c r="D115" s="24">
        <f t="shared" si="6"/>
        <v>233.65</v>
      </c>
      <c r="E115" s="16">
        <f>_xll.StatCountRange(ST_Utilities,B115,C115,FALSE, TRUE)</f>
        <v>6</v>
      </c>
      <c r="F115" s="22">
        <f>E115/_xll.StatCount(ST_Utilities)</f>
        <v>1.2E-2</v>
      </c>
      <c r="G115" s="21">
        <f t="shared" si="7"/>
        <v>1.2371134020618571E-3</v>
      </c>
    </row>
    <row r="116" spans="1:7" ht="15" customHeight="1" x14ac:dyDescent="0.25">
      <c r="A116" s="18" t="s">
        <v>106</v>
      </c>
      <c r="B116" s="24">
        <v>238.5</v>
      </c>
      <c r="C116" s="24">
        <v>248.2</v>
      </c>
      <c r="D116" s="24">
        <f t="shared" si="6"/>
        <v>243.35</v>
      </c>
      <c r="E116" s="16">
        <f>_xll.StatCountRange(ST_Utilities,B116,C116,FALSE, TRUE)</f>
        <v>55</v>
      </c>
      <c r="F116" s="22">
        <f>E116/_xll.StatCount(ST_Utilities)</f>
        <v>0.11</v>
      </c>
      <c r="G116" s="21">
        <f t="shared" si="7"/>
        <v>1.1340206185567024E-2</v>
      </c>
    </row>
    <row r="117" spans="1:7" ht="15" customHeight="1" x14ac:dyDescent="0.25">
      <c r="A117" s="18" t="s">
        <v>107</v>
      </c>
      <c r="B117" s="24">
        <v>248.2</v>
      </c>
      <c r="C117" s="24">
        <v>257.89999999999998</v>
      </c>
      <c r="D117" s="24">
        <f t="shared" si="6"/>
        <v>253.04999999999998</v>
      </c>
      <c r="E117" s="16">
        <f>_xll.StatCountRange(ST_Utilities,B117,C117,FALSE, TRUE)</f>
        <v>109</v>
      </c>
      <c r="F117" s="22">
        <f>E117/_xll.StatCount(ST_Utilities)</f>
        <v>0.218</v>
      </c>
      <c r="G117" s="21">
        <f t="shared" si="7"/>
        <v>2.2474226804123736E-2</v>
      </c>
    </row>
    <row r="118" spans="1:7" ht="15" customHeight="1" x14ac:dyDescent="0.25">
      <c r="A118" s="18" t="s">
        <v>108</v>
      </c>
      <c r="B118" s="24">
        <v>257.89999999999998</v>
      </c>
      <c r="C118" s="24">
        <v>267.60000000000002</v>
      </c>
      <c r="D118" s="24">
        <f t="shared" si="6"/>
        <v>262.75</v>
      </c>
      <c r="E118" s="16">
        <f>_xll.StatCountRange(ST_Utilities,B118,C118,FALSE, TRUE)</f>
        <v>82</v>
      </c>
      <c r="F118" s="22">
        <f>E118/_xll.StatCount(ST_Utilities)</f>
        <v>0.16400000000000001</v>
      </c>
      <c r="G118" s="21">
        <f t="shared" si="7"/>
        <v>1.6907216494845282E-2</v>
      </c>
    </row>
    <row r="119" spans="1:7" ht="15" customHeight="1" x14ac:dyDescent="0.25">
      <c r="A119" s="18" t="s">
        <v>109</v>
      </c>
      <c r="B119" s="24">
        <v>267.60000000000002</v>
      </c>
      <c r="C119" s="24">
        <v>277.3</v>
      </c>
      <c r="D119" s="24">
        <f t="shared" si="6"/>
        <v>272.45000000000005</v>
      </c>
      <c r="E119" s="16">
        <f>_xll.StatCountRange(ST_Utilities,B119,C119,FALSE, TRUE)</f>
        <v>26</v>
      </c>
      <c r="F119" s="22">
        <f>E119/_xll.StatCount(ST_Utilities)</f>
        <v>5.1999999999999998E-2</v>
      </c>
      <c r="G119" s="21">
        <f t="shared" si="7"/>
        <v>5.3608247422680475E-3</v>
      </c>
    </row>
    <row r="120" spans="1:7" ht="15" customHeight="1" x14ac:dyDescent="0.25">
      <c r="A120" s="18" t="s">
        <v>110</v>
      </c>
      <c r="B120" s="24">
        <v>277.3</v>
      </c>
      <c r="C120" s="24">
        <v>287</v>
      </c>
      <c r="D120" s="24">
        <f t="shared" si="6"/>
        <v>282.14999999999998</v>
      </c>
      <c r="E120" s="16">
        <f>_xll.StatCountRange(ST_Utilities,B120,C120,FALSE, TRUE)</f>
        <v>10</v>
      </c>
      <c r="F120" s="22">
        <f>E120/_xll.StatCount(ST_Utilities)</f>
        <v>0.02</v>
      </c>
      <c r="G120" s="21">
        <f t="shared" si="7"/>
        <v>2.0618556701030954E-3</v>
      </c>
    </row>
    <row r="143" spans="1:7" ht="15" customHeight="1" x14ac:dyDescent="0.25">
      <c r="A143" s="19"/>
      <c r="B143" s="27" t="s">
        <v>115</v>
      </c>
      <c r="C143" s="27"/>
      <c r="D143" s="27"/>
      <c r="E143" s="27"/>
      <c r="F143" s="27"/>
      <c r="G143" s="27"/>
    </row>
    <row r="144" spans="1:7" ht="15" customHeight="1" thickBot="1" x14ac:dyDescent="0.3">
      <c r="A144" s="20" t="s">
        <v>88</v>
      </c>
      <c r="B144" s="17" t="s">
        <v>94</v>
      </c>
      <c r="C144" s="17" t="s">
        <v>95</v>
      </c>
      <c r="D144" s="17" t="s">
        <v>96</v>
      </c>
      <c r="E144" s="17" t="s">
        <v>97</v>
      </c>
      <c r="F144" s="17" t="s">
        <v>98</v>
      </c>
      <c r="G144" s="17" t="s">
        <v>99</v>
      </c>
    </row>
    <row r="145" spans="1:7" ht="15" customHeight="1" thickTop="1" x14ac:dyDescent="0.25">
      <c r="A145" s="18" t="s">
        <v>101</v>
      </c>
      <c r="B145" s="24">
        <v>227</v>
      </c>
      <c r="C145" s="24">
        <v>1114.7</v>
      </c>
      <c r="D145" s="24">
        <f t="shared" ref="D145:D154" si="8">(B145+C145)/2</f>
        <v>670.85</v>
      </c>
      <c r="E145" s="16">
        <f>_xll.StatCountRange(ST_Debt,B145,C145,TRUE, TRUE)</f>
        <v>7</v>
      </c>
      <c r="F145" s="22">
        <f>E145/_xll.StatCount(ST_Debt)</f>
        <v>1.4E-2</v>
      </c>
      <c r="G145" s="26">
        <f t="shared" ref="G145:G154" si="9">F145/(C145-B145)</f>
        <v>1.5771093838008336E-5</v>
      </c>
    </row>
    <row r="146" spans="1:7" ht="15" customHeight="1" x14ac:dyDescent="0.25">
      <c r="A146" s="18" t="s">
        <v>102</v>
      </c>
      <c r="B146" s="24">
        <v>1114.7</v>
      </c>
      <c r="C146" s="24">
        <v>2002.4</v>
      </c>
      <c r="D146" s="24">
        <f t="shared" si="8"/>
        <v>1558.5500000000002</v>
      </c>
      <c r="E146" s="16">
        <f>_xll.StatCountRange(ST_Debt,B146,C146,FALSE, TRUE)</f>
        <v>38</v>
      </c>
      <c r="F146" s="22">
        <f>E146/_xll.StatCount(ST_Debt)</f>
        <v>7.5999999999999998E-2</v>
      </c>
      <c r="G146" s="26">
        <f t="shared" si="9"/>
        <v>8.5614509406330957E-5</v>
      </c>
    </row>
    <row r="147" spans="1:7" ht="15" customHeight="1" x14ac:dyDescent="0.25">
      <c r="A147" s="18" t="s">
        <v>103</v>
      </c>
      <c r="B147" s="24">
        <v>2002.4</v>
      </c>
      <c r="C147" s="24">
        <v>2890.1</v>
      </c>
      <c r="D147" s="24">
        <f t="shared" si="8"/>
        <v>2446.25</v>
      </c>
      <c r="E147" s="16">
        <f>_xll.StatCountRange(ST_Debt,B147,C147,FALSE, TRUE)</f>
        <v>74</v>
      </c>
      <c r="F147" s="22">
        <f>E147/_xll.StatCount(ST_Debt)</f>
        <v>0.14799999999999999</v>
      </c>
      <c r="G147" s="26">
        <f t="shared" si="9"/>
        <v>1.6672299200180243E-4</v>
      </c>
    </row>
    <row r="148" spans="1:7" ht="15" customHeight="1" x14ac:dyDescent="0.25">
      <c r="A148" s="18" t="s">
        <v>104</v>
      </c>
      <c r="B148" s="24">
        <v>2890.1</v>
      </c>
      <c r="C148" s="24">
        <v>3777.8</v>
      </c>
      <c r="D148" s="24">
        <f t="shared" si="8"/>
        <v>3333.95</v>
      </c>
      <c r="E148" s="16">
        <f>_xll.StatCountRange(ST_Debt,B148,C148,FALSE, TRUE)</f>
        <v>89</v>
      </c>
      <c r="F148" s="22">
        <f>E148/_xll.StatCount(ST_Debt)</f>
        <v>0.17799999999999999</v>
      </c>
      <c r="G148" s="26">
        <f t="shared" si="9"/>
        <v>2.0051819308324878E-4</v>
      </c>
    </row>
    <row r="149" spans="1:7" ht="15" customHeight="1" x14ac:dyDescent="0.25">
      <c r="A149" s="18" t="s">
        <v>105</v>
      </c>
      <c r="B149" s="24">
        <v>3777.8</v>
      </c>
      <c r="C149" s="24">
        <v>4665.5</v>
      </c>
      <c r="D149" s="24">
        <f t="shared" si="8"/>
        <v>4221.6499999999996</v>
      </c>
      <c r="E149" s="16">
        <f>_xll.StatCountRange(ST_Debt,B149,C149,FALSE, TRUE)</f>
        <v>74</v>
      </c>
      <c r="F149" s="22">
        <f>E149/_xll.StatCount(ST_Debt)</f>
        <v>0.14799999999999999</v>
      </c>
      <c r="G149" s="26">
        <f t="shared" si="9"/>
        <v>1.6672299200180243E-4</v>
      </c>
    </row>
    <row r="150" spans="1:7" ht="15" customHeight="1" x14ac:dyDescent="0.25">
      <c r="A150" s="18" t="s">
        <v>106</v>
      </c>
      <c r="B150" s="24">
        <v>4665.5</v>
      </c>
      <c r="C150" s="24">
        <v>5553.2</v>
      </c>
      <c r="D150" s="24">
        <f t="shared" si="8"/>
        <v>5109.3500000000004</v>
      </c>
      <c r="E150" s="16">
        <f>_xll.StatCountRange(ST_Debt,B150,C150,FALSE, TRUE)</f>
        <v>83</v>
      </c>
      <c r="F150" s="22">
        <f>E150/_xll.StatCount(ST_Debt)</f>
        <v>0.16600000000000001</v>
      </c>
      <c r="G150" s="26">
        <f t="shared" si="9"/>
        <v>1.8700011265067033E-4</v>
      </c>
    </row>
    <row r="151" spans="1:7" ht="15" customHeight="1" x14ac:dyDescent="0.25">
      <c r="A151" s="18" t="s">
        <v>107</v>
      </c>
      <c r="B151" s="24">
        <v>5553.2</v>
      </c>
      <c r="C151" s="24">
        <v>6440.9</v>
      </c>
      <c r="D151" s="24">
        <f t="shared" si="8"/>
        <v>5997.0499999999993</v>
      </c>
      <c r="E151" s="16">
        <f>_xll.StatCountRange(ST_Debt,B151,C151,FALSE, TRUE)</f>
        <v>72</v>
      </c>
      <c r="F151" s="22">
        <f>E151/_xll.StatCount(ST_Debt)</f>
        <v>0.14399999999999999</v>
      </c>
      <c r="G151" s="26">
        <f t="shared" si="9"/>
        <v>1.622169651909429E-4</v>
      </c>
    </row>
    <row r="152" spans="1:7" ht="15" customHeight="1" x14ac:dyDescent="0.25">
      <c r="A152" s="18" t="s">
        <v>108</v>
      </c>
      <c r="B152" s="24">
        <v>6440.9</v>
      </c>
      <c r="C152" s="24">
        <v>7328.6</v>
      </c>
      <c r="D152" s="24">
        <f t="shared" si="8"/>
        <v>6884.75</v>
      </c>
      <c r="E152" s="16">
        <f>_xll.StatCountRange(ST_Debt,B152,C152,FALSE, TRUE)</f>
        <v>46</v>
      </c>
      <c r="F152" s="22">
        <f>E152/_xll.StatCount(ST_Debt)</f>
        <v>9.1999999999999998E-2</v>
      </c>
      <c r="G152" s="26">
        <f t="shared" si="9"/>
        <v>1.0363861664976898E-4</v>
      </c>
    </row>
    <row r="153" spans="1:7" ht="15" customHeight="1" x14ac:dyDescent="0.25">
      <c r="A153" s="18" t="s">
        <v>109</v>
      </c>
      <c r="B153" s="24">
        <v>7328.6</v>
      </c>
      <c r="C153" s="24">
        <v>8216.2999999999993</v>
      </c>
      <c r="D153" s="24">
        <f t="shared" si="8"/>
        <v>7772.45</v>
      </c>
      <c r="E153" s="16">
        <f>_xll.StatCountRange(ST_Debt,B153,C153,FALSE, TRUE)</f>
        <v>13</v>
      </c>
      <c r="F153" s="22">
        <f>E153/_xll.StatCount(ST_Debt)</f>
        <v>2.5999999999999999E-2</v>
      </c>
      <c r="G153" s="26">
        <f t="shared" si="9"/>
        <v>2.9289174270586945E-5</v>
      </c>
    </row>
    <row r="154" spans="1:7" ht="15" customHeight="1" x14ac:dyDescent="0.25">
      <c r="A154" s="18" t="s">
        <v>110</v>
      </c>
      <c r="B154" s="24">
        <v>8216.2999999999993</v>
      </c>
      <c r="C154" s="24">
        <v>9104</v>
      </c>
      <c r="D154" s="24">
        <f t="shared" si="8"/>
        <v>8660.15</v>
      </c>
      <c r="E154" s="16">
        <f>_xll.StatCountRange(ST_Debt,B154,C154,FALSE, TRUE)</f>
        <v>4</v>
      </c>
      <c r="F154" s="22">
        <f>E154/_xll.StatCount(ST_Debt)</f>
        <v>8.0000000000000002E-3</v>
      </c>
      <c r="G154" s="26">
        <f t="shared" si="9"/>
        <v>9.0120536217190419E-6</v>
      </c>
    </row>
  </sheetData>
  <mergeCells count="5">
    <mergeCell ref="B7:G7"/>
    <mergeCell ref="B41:G41"/>
    <mergeCell ref="B75:G75"/>
    <mergeCell ref="B109:G109"/>
    <mergeCell ref="B143:G143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Data</vt:lpstr>
      <vt:lpstr>_STDS_DG2A4AF56E</vt:lpstr>
      <vt:lpstr>Histogram Family Size</vt:lpstr>
      <vt:lpstr>Histograms of Others</vt:lpstr>
      <vt:lpstr>ST_Debt</vt:lpstr>
      <vt:lpstr>ST_FamilySize</vt:lpstr>
      <vt:lpstr>ST_FirstIncome</vt:lpstr>
      <vt:lpstr>ST_Household</vt:lpstr>
      <vt:lpstr>ST_Location</vt:lpstr>
      <vt:lpstr>ST_MonthlyPayment</vt:lpstr>
      <vt:lpstr>ST_Ownership</vt:lpstr>
      <vt:lpstr>ST_SecondIncome</vt:lpstr>
      <vt:lpstr>ST_Utilities</vt:lpstr>
      <vt:lpstr>'Histogram Family Size'!StatToolsHeader</vt:lpstr>
      <vt:lpstr>'Histograms of Others'!StatToolsHeader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2007-05-15T19:02:02Z</dcterms:created>
  <dcterms:modified xsi:type="dcterms:W3CDTF">2012-10-12T17:31:04Z</dcterms:modified>
</cp:coreProperties>
</file>