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 activeTab="1"/>
  </bookViews>
  <sheets>
    <sheet name="Source" sheetId="5" r:id="rId1"/>
    <sheet name="Data" sheetId="4" r:id="rId2"/>
    <sheet name="_STDS_DG16325B05" sheetId="6" state="hidden" r:id="rId3"/>
    <sheet name="Correlation" sheetId="7" r:id="rId4"/>
    <sheet name="Scatterplot" sheetId="9" r:id="rId5"/>
  </sheets>
  <definedNames>
    <definedName name="PalisadeReportWorksheetCreatedBy" localSheetId="3" hidden="1">"StatTools"</definedName>
    <definedName name="PalisadeReportWorksheetCreatedBy" localSheetId="4" hidden="1">"StatTools"</definedName>
    <definedName name="ScatterX_12323" localSheetId="4">_xll.StatScatterPlot([0]!ST_Recruiters,[0]!ST_Overall,0)</definedName>
    <definedName name="ScatterX_19F0D">_xll.StatScatterPlot([0]!ST_Salary,[0]!ST_Overall,0)</definedName>
    <definedName name="ScatterX_29EE1" localSheetId="4">_xll.StatScatterPlot([0]!ST_Enrollment,[0]!ST_Overall,0)</definedName>
    <definedName name="ScatterX_5B6CE">_xll.StatScatterPlot([0]!ST_GMAT,[0]!ST_Overall,0)</definedName>
    <definedName name="ScatterX_687EF">_xll.StatScatterPlot([0]!ST_OutOfState,[0]!ST_Overall,0)</definedName>
    <definedName name="ScatterX_6A425" localSheetId="4">_xll.StatScatterPlot([0]!ST_Employed1,[0]!ST_Overall,0)</definedName>
    <definedName name="ScatterX_6A593">_xll.StatScatterPlot([0]!ST_Employed1,[0]!ST_Overall,0)</definedName>
    <definedName name="ScatterX_6E201">_xll.StatScatterPlot([0]!ST_Enrollment,[0]!ST_Overall,0)</definedName>
    <definedName name="ScatterX_93F68">_xll.StatScatterPlot([0]!ST_Recruiters,[0]!ST_Overall,0)</definedName>
    <definedName name="ScatterX_98FA7">_xll.StatScatterPlot([0]!ST_Peers,[0]!ST_Overall,0)</definedName>
    <definedName name="ScatterX_A0282" localSheetId="4">_xll.StatScatterPlot([0]!ST_GMAT,[0]!ST_Overall,0)</definedName>
    <definedName name="ScatterX_AA1F4">_xll.StatScatterPlot([0]!ST_Employed2,[0]!ST_Overall,0)</definedName>
    <definedName name="ScatterX_AE03D" localSheetId="4">_xll.StatScatterPlot([0]!ST_Employed2,[0]!ST_Overall,0)</definedName>
    <definedName name="ScatterX_B7BF8">_xll.StatScatterPlot([0]!ST_AcceptRate,[0]!ST_Overall,0)</definedName>
    <definedName name="ScatterX_CD273" localSheetId="4">_xll.StatScatterPlot([0]!ST_Salary,[0]!ST_Overall,0)</definedName>
    <definedName name="ScatterX_CFA36" localSheetId="4">_xll.StatScatterPlot([0]!ST_OutOfState,[0]!ST_Overall,0)</definedName>
    <definedName name="ScatterX_DFDD7">_xll.StatScatterPlot([0]!ST_GPA,[0]!ST_Overall,0)</definedName>
    <definedName name="ScatterX_E3C21" localSheetId="4">_xll.StatScatterPlot([0]!ST_GPA,[0]!ST_Overall,0)</definedName>
    <definedName name="ScatterX_E54D0" localSheetId="4">_xll.StatScatterPlot([0]!ST_AcceptRate,[0]!ST_Overall,0)</definedName>
    <definedName name="ScatterX_E8F10" localSheetId="4">_xll.StatScatterPlot([0]!ST_Peers,[0]!ST_Overall,0)</definedName>
    <definedName name="ScatterY_12323" localSheetId="4">_xll.StatScatterPlot([0]!ST_Recruiters,[0]!ST_Overall,1)</definedName>
    <definedName name="ScatterY_19F0D">_xll.StatScatterPlot([0]!ST_Salary,[0]!ST_Overall,1)</definedName>
    <definedName name="ScatterY_29EE1" localSheetId="4">_xll.StatScatterPlot([0]!ST_Enrollment,[0]!ST_Overall,1)</definedName>
    <definedName name="ScatterY_5B6CE">_xll.StatScatterPlot([0]!ST_GMAT,[0]!ST_Overall,1)</definedName>
    <definedName name="ScatterY_687EF">_xll.StatScatterPlot([0]!ST_OutOfState,[0]!ST_Overall,1)</definedName>
    <definedName name="ScatterY_6A425" localSheetId="4">_xll.StatScatterPlot([0]!ST_Employed1,[0]!ST_Overall,1)</definedName>
    <definedName name="ScatterY_6A593">_xll.StatScatterPlot([0]!ST_Employed1,[0]!ST_Overall,1)</definedName>
    <definedName name="ScatterY_6E201">_xll.StatScatterPlot([0]!ST_Enrollment,[0]!ST_Overall,1)</definedName>
    <definedName name="ScatterY_93F68">_xll.StatScatterPlot([0]!ST_Recruiters,[0]!ST_Overall,1)</definedName>
    <definedName name="ScatterY_98FA7">_xll.StatScatterPlot([0]!ST_Peers,[0]!ST_Overall,1)</definedName>
    <definedName name="ScatterY_A0282" localSheetId="4">_xll.StatScatterPlot([0]!ST_GMAT,[0]!ST_Overall,1)</definedName>
    <definedName name="ScatterY_AA1F4">_xll.StatScatterPlot([0]!ST_Employed2,[0]!ST_Overall,1)</definedName>
    <definedName name="ScatterY_AE03D" localSheetId="4">_xll.StatScatterPlot([0]!ST_Employed2,[0]!ST_Overall,1)</definedName>
    <definedName name="ScatterY_B7BF8">_xll.StatScatterPlot([0]!ST_AcceptRate,[0]!ST_Overall,1)</definedName>
    <definedName name="ScatterY_CD273" localSheetId="4">_xll.StatScatterPlot([0]!ST_Salary,[0]!ST_Overall,1)</definedName>
    <definedName name="ScatterY_CFA36" localSheetId="4">_xll.StatScatterPlot([0]!ST_OutOfState,[0]!ST_Overall,1)</definedName>
    <definedName name="ScatterY_DFDD7">_xll.StatScatterPlot([0]!ST_GPA,[0]!ST_Overall,1)</definedName>
    <definedName name="ScatterY_E3C21" localSheetId="4">_xll.StatScatterPlot([0]!ST_GPA,[0]!ST_Overall,1)</definedName>
    <definedName name="ScatterY_E54D0" localSheetId="4">_xll.StatScatterPlot([0]!ST_AcceptRate,[0]!ST_Overall,1)</definedName>
    <definedName name="ScatterY_E8F10" localSheetId="4">_xll.StatScatterPlot([0]!ST_Peers,[0]!ST_Overall,1)</definedName>
    <definedName name="ST_AcceptRate">Data!$G$2:$G$51</definedName>
    <definedName name="ST_Employed1">Data!$I$2:$I$51</definedName>
    <definedName name="ST_Employed2">Data!$J$2:$J$51</definedName>
    <definedName name="ST_Enrollment">Data!$L$2:$L$51</definedName>
    <definedName name="ST_GMAT">Data!$F$2:$F$51</definedName>
    <definedName name="ST_GPA">Data!$E$2:$E$51</definedName>
    <definedName name="ST_OutOfState">Data!$K$2:$K$51</definedName>
    <definedName name="ST_Overall">Data!$B$2:$B$51</definedName>
    <definedName name="ST_Peers">Data!$C$2:$C$51</definedName>
    <definedName name="ST_Recruiters">Data!$D$2:$D$51</definedName>
    <definedName name="ST_Salary">Data!$H$2:$H$51</definedName>
    <definedName name="ST_School">Data!$A$2:$A$51</definedName>
    <definedName name="StatToolsHeader" localSheetId="3">Correlation!$1:$5</definedName>
    <definedName name="StatToolsHeader" localSheetId="4">Scatterplot!$1:$5</definedName>
    <definedName name="STWBD_StatToolsCorrAndCovar_CorrelationTable" hidden="1">"TRUE"</definedName>
    <definedName name="STWBD_StatToolsCorrAndCovar_CovarianceTable" hidden="1">"FALSE"</definedName>
    <definedName name="STWBD_StatToolsCorrAndCovar_HasDefaultInfo" hidden="1">"TRUE"</definedName>
    <definedName name="STWBD_StatToolsCorrAndCovar_TableStructure" hidden="1">" 2"</definedName>
    <definedName name="STWBD_StatToolsCorrAndCovar_VariableList" hidden="1">11</definedName>
    <definedName name="STWBD_StatToolsCorrAndCovar_VariableList_1" hidden="1">"U_x0001_VG380B7CB9130523D4_x0001_"</definedName>
    <definedName name="STWBD_StatToolsCorrAndCovar_VariableList_10" hidden="1">"U_x0001_VG491AAE0359AF889_x0001_"</definedName>
    <definedName name="STWBD_StatToolsCorrAndCovar_VariableList_11" hidden="1">"U_x0001_VG2F537D2D1B611AC7_x0001_"</definedName>
    <definedName name="STWBD_StatToolsCorrAndCovar_VariableList_2" hidden="1">"U_x0001_VG1685E78B20FAD2AD_x0001_"</definedName>
    <definedName name="STWBD_StatToolsCorrAndCovar_VariableList_3" hidden="1">"U_x0001_VG97E3E5716C66289_x0001_"</definedName>
    <definedName name="STWBD_StatToolsCorrAndCovar_VariableList_4" hidden="1">"U_x0001_VG10A0CD3E3174EE9A_x0001_"</definedName>
    <definedName name="STWBD_StatToolsCorrAndCovar_VariableList_5" hidden="1">"U_x0001_VG2630FFF5F3781F8_x0001_"</definedName>
    <definedName name="STWBD_StatToolsCorrAndCovar_VariableList_6" hidden="1">"U_x0001_VG39031C979493E22_x0001_"</definedName>
    <definedName name="STWBD_StatToolsCorrAndCovar_VariableList_7" hidden="1">"U_x0001_VG31DE9F27178FBB84_x0001_"</definedName>
    <definedName name="STWBD_StatToolsCorrAndCovar_VariableList_8" hidden="1">"U_x0001_VG23F37109FD92607_x0001_"</definedName>
    <definedName name="STWBD_StatToolsCorrAndCovar_VariableList_9" hidden="1">"U_x0001_VG24228C44234EE4A_x0001_"</definedName>
    <definedName name="STWBD_StatToolsCorrAndCovar_VarSelectorDefaultDataSet" hidden="1">"DG16325B05"</definedName>
    <definedName name="STWBD_StatToolsScatterplot_DisplayCorrelationCoefficient" hidden="1">"TRUE"</definedName>
    <definedName name="STWBD_StatToolsScatterplot_HasDefaultInfo" hidden="1">"TRUE"</definedName>
    <definedName name="STWBD_StatToolsScatterplot_ScatterplotChartType" hidden="1">" 0"</definedName>
    <definedName name="STWBD_StatToolsScatterplot_VarSelectorDefaultDataSet" hidden="1">"DG16325B05"</definedName>
    <definedName name="STWBD_StatToolsScatterplot_XVariableList" hidden="1">10</definedName>
    <definedName name="STWBD_StatToolsScatterplot_XVariableList_1" hidden="1">"U_x0001_VG1685E78B20FAD2AD_x0001_"</definedName>
    <definedName name="STWBD_StatToolsScatterplot_XVariableList_10" hidden="1">"U_x0001_VG2F537D2D1B611AC7_x0001_"</definedName>
    <definedName name="STWBD_StatToolsScatterplot_XVariableList_2" hidden="1">"U_x0001_VG97E3E5716C66289_x0001_"</definedName>
    <definedName name="STWBD_StatToolsScatterplot_XVariableList_3" hidden="1">"U_x0001_VG10A0CD3E3174EE9A_x0001_"</definedName>
    <definedName name="STWBD_StatToolsScatterplot_XVariableList_4" hidden="1">"U_x0001_VG2630FFF5F3781F8_x0001_"</definedName>
    <definedName name="STWBD_StatToolsScatterplot_XVariableList_5" hidden="1">"U_x0001_VG39031C979493E22_x0001_"</definedName>
    <definedName name="STWBD_StatToolsScatterplot_XVariableList_6" hidden="1">"U_x0001_VG31DE9F27178FBB84_x0001_"</definedName>
    <definedName name="STWBD_StatToolsScatterplot_XVariableList_7" hidden="1">"U_x0001_VG23F37109FD92607_x0001_"</definedName>
    <definedName name="STWBD_StatToolsScatterplot_XVariableList_8" hidden="1">"U_x0001_VG24228C44234EE4A_x0001_"</definedName>
    <definedName name="STWBD_StatToolsScatterplot_XVariableList_9" hidden="1">"U_x0001_VG491AAE0359AF889_x0001_"</definedName>
    <definedName name="STWBD_StatToolsScatterplot_YVariableList" hidden="1">1</definedName>
    <definedName name="STWBD_StatToolsScatterplot_YVariableList_1" hidden="1">"U_x0001_VG380B7CB9130523D4_x0001_"</definedName>
  </definedNames>
  <calcPr calcId="152511"/>
</workbook>
</file>

<file path=xl/calcChain.xml><?xml version="1.0" encoding="utf-8"?>
<calcChain xmlns="http://schemas.openxmlformats.org/spreadsheetml/2006/main">
  <c r="B9" i="6" l="1"/>
  <c r="B46" i="6"/>
  <c r="B43" i="6"/>
  <c r="B40" i="6"/>
  <c r="B37" i="6"/>
  <c r="B34" i="6"/>
  <c r="B31" i="6"/>
  <c r="B28" i="6"/>
  <c r="B25" i="6"/>
  <c r="B22" i="6"/>
  <c r="B19" i="6"/>
  <c r="B16" i="6"/>
  <c r="B13" i="6"/>
  <c r="B7" i="6"/>
  <c r="B3" i="6"/>
  <c r="B24" i="9"/>
  <c r="T24" i="9"/>
  <c r="B11" i="7"/>
  <c r="F15" i="7"/>
  <c r="J18" i="7"/>
  <c r="C19" i="7"/>
  <c r="D19" i="7"/>
  <c r="I18" i="7"/>
  <c r="C14" i="7"/>
  <c r="H17" i="7"/>
  <c r="AR24" i="9"/>
  <c r="C15" i="7"/>
  <c r="B13" i="7"/>
  <c r="C11" i="7"/>
  <c r="AF24" i="9"/>
  <c r="G16" i="7"/>
  <c r="D15" i="7"/>
  <c r="G18" i="7"/>
  <c r="G15" i="7"/>
  <c r="C13" i="7"/>
  <c r="G19" i="7"/>
  <c r="E14" i="7"/>
  <c r="E17" i="7"/>
  <c r="H19" i="7"/>
  <c r="C16" i="7"/>
  <c r="N24" i="9"/>
  <c r="B16" i="7"/>
  <c r="C12" i="7"/>
  <c r="H18" i="7"/>
  <c r="Z24" i="9"/>
  <c r="C18" i="7"/>
  <c r="E16" i="7"/>
  <c r="F16" i="7"/>
  <c r="D14" i="7"/>
  <c r="F19" i="7"/>
  <c r="B15" i="7"/>
  <c r="B17" i="7"/>
  <c r="F14" i="7"/>
  <c r="F18" i="7"/>
  <c r="D17" i="7"/>
  <c r="E15" i="7"/>
  <c r="B18" i="7"/>
  <c r="G17" i="7"/>
  <c r="J19" i="7"/>
  <c r="H24" i="9"/>
  <c r="D12" i="7"/>
  <c r="I17" i="7"/>
  <c r="E19" i="7"/>
  <c r="D16" i="7"/>
  <c r="D13" i="7"/>
  <c r="D18" i="7"/>
  <c r="B12" i="7"/>
  <c r="B14" i="7"/>
  <c r="E18" i="7"/>
  <c r="H16" i="7"/>
  <c r="B19" i="7"/>
  <c r="BD24" i="9"/>
  <c r="C17" i="7"/>
  <c r="E13" i="7"/>
  <c r="AL24" i="9"/>
  <c r="I19" i="7"/>
  <c r="F17" i="7"/>
  <c r="AX24" i="9"/>
  <c r="K19" i="7"/>
  <c r="B10" i="7"/>
</calcChain>
</file>

<file path=xl/comments1.xml><?xml version="1.0" encoding="utf-8"?>
<comments xmlns="http://schemas.openxmlformats.org/spreadsheetml/2006/main">
  <authors>
    <author>albright</author>
  </authors>
  <commentList>
    <comment ref="B1" authorId="0" shapeId="0">
      <text>
        <r>
          <rPr>
            <b/>
            <sz val="8"/>
            <color indexed="81"/>
            <rFont val="Tahoma"/>
            <family val="2"/>
          </rPr>
          <t>Overall score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" authorId="0" shapeId="0">
      <text>
        <r>
          <rPr>
            <b/>
            <sz val="8"/>
            <color indexed="81"/>
            <rFont val="Tahoma"/>
            <family val="2"/>
          </rPr>
          <t>Score by peer schools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(5.0 is highest score)</t>
        </r>
      </text>
    </comment>
    <comment ref="D1" authorId="0" shapeId="0">
      <text>
        <r>
          <rPr>
            <b/>
            <sz val="8"/>
            <color indexed="81"/>
            <rFont val="Tahoma"/>
            <family val="2"/>
          </rPr>
          <t>Score by recruiters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(5.0 is highest score)</t>
        </r>
      </text>
    </comment>
    <comment ref="E1" authorId="0" shapeId="0">
      <text>
        <r>
          <rPr>
            <b/>
            <sz val="8"/>
            <color indexed="81"/>
            <rFont val="Tahoma"/>
            <family val="2"/>
          </rPr>
          <t>Average undergrad GPA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(4.0 is highest)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</rPr>
          <t>Average GMAT score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</rPr>
          <t>Acceptance rate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</rPr>
          <t>Average starting salary and bonus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</rPr>
          <t>Percentage of graduates employed at graduation time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" authorId="0" shapeId="0">
      <text>
        <r>
          <rPr>
            <b/>
            <sz val="8"/>
            <color indexed="81"/>
            <rFont val="Tahoma"/>
            <family val="2"/>
          </rPr>
          <t>Percentage of graduates employed 3 months after graduation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" authorId="0" shapeId="0">
      <text>
        <r>
          <rPr>
            <b/>
            <sz val="8"/>
            <color indexed="81"/>
            <rFont val="Tahoma"/>
            <family val="2"/>
          </rPr>
          <t>Out-of-state tuition and fees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Total full-time enrollment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<sst xmlns="http://schemas.openxmlformats.org/spreadsheetml/2006/main" count="222" uniqueCount="174">
  <si>
    <t>Overall</t>
  </si>
  <si>
    <t>Peers</t>
  </si>
  <si>
    <t>Recruiters</t>
  </si>
  <si>
    <t>GPA</t>
  </si>
  <si>
    <t>GMAT</t>
  </si>
  <si>
    <t>Salary</t>
  </si>
  <si>
    <t>Employed1</t>
  </si>
  <si>
    <t>Employed2</t>
  </si>
  <si>
    <t>Enrollment</t>
  </si>
  <si>
    <t>Harvard University (MA)</t>
  </si>
  <si>
    <t>Stanford University (CA)</t>
  </si>
  <si>
    <t xml:space="preserve">University of Pennsylvania (Wharton) </t>
  </si>
  <si>
    <t xml:space="preserve">Massachusetts Institute of Technology (Sloan) </t>
  </si>
  <si>
    <t>Northwestern University (Kellogg) (IL)</t>
  </si>
  <si>
    <t>Columbia University (NY)</t>
  </si>
  <si>
    <t xml:space="preserve">University of Chicago </t>
  </si>
  <si>
    <t xml:space="preserve">University of California–Berkeley (Haas) </t>
  </si>
  <si>
    <t>Dartmouth College (Tuck) (NH)</t>
  </si>
  <si>
    <t xml:space="preserve">University of Michigan–Ann Arbor </t>
  </si>
  <si>
    <t>Duke University (Fuqua) (NC)</t>
  </si>
  <si>
    <t xml:space="preserve">University of California–Los Angeles (Anderson) </t>
  </si>
  <si>
    <t xml:space="preserve">University of Virginia (Darden) </t>
  </si>
  <si>
    <t>Cornell University (Johnson) (NY)</t>
  </si>
  <si>
    <t xml:space="preserve">New York University (Stern) </t>
  </si>
  <si>
    <t>Yale University (CT)</t>
  </si>
  <si>
    <t>Carnegie Mellon University (PA)</t>
  </si>
  <si>
    <t xml:space="preserve">University of Southern California (Marshall) </t>
  </si>
  <si>
    <t>Emory University (Goizueta) (GA)</t>
  </si>
  <si>
    <t xml:space="preserve">Ohio State University (Fisher) </t>
  </si>
  <si>
    <t xml:space="preserve">University of Minnesota–Twin Cities (Carlson) </t>
  </si>
  <si>
    <t xml:space="preserve">University of North Carolina–Chapel Hill (Kenan-Flagler) </t>
  </si>
  <si>
    <t xml:space="preserve">Indiana University–Bloomington (Kelley) </t>
  </si>
  <si>
    <t xml:space="preserve">Texas A&amp;M University–College Station (Mays) </t>
  </si>
  <si>
    <t xml:space="preserve">University of Illinois–Urbana-Champaign </t>
  </si>
  <si>
    <t xml:space="preserve">University of Texas–Austin (McCombs) </t>
  </si>
  <si>
    <t>Purdue University–West Lafayette (Krannert) (IN)</t>
  </si>
  <si>
    <t xml:space="preserve">University of Washington </t>
  </si>
  <si>
    <t>Arizona State University–Main Campus (W. P. Carey)</t>
  </si>
  <si>
    <t xml:space="preserve">Michigan State University (Broad) </t>
  </si>
  <si>
    <t xml:space="preserve">University of California–Davis </t>
  </si>
  <si>
    <t>University of Notre Dame (Mendoza) (IN)</t>
  </si>
  <si>
    <t>Georgetown University (McDonough) (DC)</t>
  </si>
  <si>
    <t xml:space="preserve">University of Maryland–College Park (Smith) </t>
  </si>
  <si>
    <t>University of Rochester (Simon) (NY)</t>
  </si>
  <si>
    <t xml:space="preserve">University of Wisconsin–Madison </t>
  </si>
  <si>
    <t>Brigham Young University (Marriott) (UT)</t>
  </si>
  <si>
    <t>Vanderbilt University (Owen) (TN)</t>
  </si>
  <si>
    <t xml:space="preserve">Washington University in St. Louis (Olin) </t>
  </si>
  <si>
    <t xml:space="preserve">Boston College (Carroll) </t>
  </si>
  <si>
    <t xml:space="preserve">Georgia Institute of Technology (DuPree) </t>
  </si>
  <si>
    <t xml:space="preserve">Penn State University–University Park (Smeal) </t>
  </si>
  <si>
    <t>Rice University (Jones) (TX)</t>
  </si>
  <si>
    <t xml:space="preserve">Boston University </t>
  </si>
  <si>
    <t>Tulane University (Freeman) (LA)</t>
  </si>
  <si>
    <t xml:space="preserve">University of Iowa (Tippie) </t>
  </si>
  <si>
    <t>Southern Methodist University (Cox) TX</t>
  </si>
  <si>
    <t>Babson College Olin) (MA)</t>
  </si>
  <si>
    <t xml:space="preserve">University of Texas–Dallas </t>
  </si>
  <si>
    <t>University of Florida (Hough)</t>
  </si>
  <si>
    <t>School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</si>
  <si>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</si>
  <si>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</si>
  <si>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</si>
  <si>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</si>
  <si>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</si>
  <si>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</si>
  <si>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</si>
  <si>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</si>
  <si>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</si>
  <si>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</si>
  <si>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</si>
  <si>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</si>
  <si>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DG16325B05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</si>
  <si>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</si>
  <si>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</si>
  <si>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</si>
  <si>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</si>
  <si>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</si>
  <si>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</si>
  <si>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</si>
  <si>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</si>
  <si>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</si>
  <si>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</si>
  <si>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VG2E0A64571B32A0AA</t>
  </si>
  <si>
    <t>var1</t>
  </si>
  <si>
    <t>ST_School</t>
  </si>
  <si>
    <t>1 : Ranges</t>
  </si>
  <si>
    <t>1 : MultiRefs</t>
  </si>
  <si>
    <t>2 : Info</t>
  </si>
  <si>
    <t>VG380B7CB9130523D4</t>
  </si>
  <si>
    <t>var2</t>
  </si>
  <si>
    <t>ST_Overall</t>
  </si>
  <si>
    <t>2 : Ranges</t>
  </si>
  <si>
    <t>2 : MultiRefs</t>
  </si>
  <si>
    <t>3 : Info</t>
  </si>
  <si>
    <t>VG1685E78B20FAD2AD</t>
  </si>
  <si>
    <t>var3</t>
  </si>
  <si>
    <t>ST_Peers</t>
  </si>
  <si>
    <t>3 : Ranges</t>
  </si>
  <si>
    <t>3 : MultiRefs</t>
  </si>
  <si>
    <t>4 : Info</t>
  </si>
  <si>
    <t>VG97E3E5716C66289</t>
  </si>
  <si>
    <t>var4</t>
  </si>
  <si>
    <t>ST_Recruiters</t>
  </si>
  <si>
    <t>4 : Ranges</t>
  </si>
  <si>
    <t>4 : MultiRefs</t>
  </si>
  <si>
    <t>5 : Info</t>
  </si>
  <si>
    <t>VG10A0CD3E3174EE9A</t>
  </si>
  <si>
    <t>var5</t>
  </si>
  <si>
    <t>ST_GPA</t>
  </si>
  <si>
    <t>5 : Ranges</t>
  </si>
  <si>
    <t>5 : MultiRefs</t>
  </si>
  <si>
    <t>6 : Info</t>
  </si>
  <si>
    <t>VG2630FFF5F3781F8</t>
  </si>
  <si>
    <t>var6</t>
  </si>
  <si>
    <t>ST_GMAT</t>
  </si>
  <si>
    <t>6 : Ranges</t>
  </si>
  <si>
    <t>6 : MultiRefs</t>
  </si>
  <si>
    <t>7 : Info</t>
  </si>
  <si>
    <t>VG39031C979493E22</t>
  </si>
  <si>
    <t>var7</t>
  </si>
  <si>
    <t>ST_AcceptRate</t>
  </si>
  <si>
    <t>7 : Ranges</t>
  </si>
  <si>
    <t>7 : MultiRefs</t>
  </si>
  <si>
    <t>8 : Info</t>
  </si>
  <si>
    <t>VG31DE9F27178FBB84</t>
  </si>
  <si>
    <t>var8</t>
  </si>
  <si>
    <t>ST_Salary</t>
  </si>
  <si>
    <t>8 : Ranges</t>
  </si>
  <si>
    <t>8 : MultiRefs</t>
  </si>
  <si>
    <t>9 : Info</t>
  </si>
  <si>
    <t>VG23F37109FD92607</t>
  </si>
  <si>
    <t>var9</t>
  </si>
  <si>
    <t>ST_Employed1</t>
  </si>
  <si>
    <t>9 : Ranges</t>
  </si>
  <si>
    <t>9 : MultiRefs</t>
  </si>
  <si>
    <t>10 : Info</t>
  </si>
  <si>
    <t>VG24228C44234EE4A</t>
  </si>
  <si>
    <t>var10</t>
  </si>
  <si>
    <t>ST_Employed2</t>
  </si>
  <si>
    <t>10 : Ranges</t>
  </si>
  <si>
    <t>10 : MultiRefs</t>
  </si>
  <si>
    <t>11 : Info</t>
  </si>
  <si>
    <t>VG491AAE0359AF889</t>
  </si>
  <si>
    <t>var11</t>
  </si>
  <si>
    <t>ST_OutOfState</t>
  </si>
  <si>
    <t>11 : Ranges</t>
  </si>
  <si>
    <t>11 : MultiRefs</t>
  </si>
  <si>
    <t>12 : Info</t>
  </si>
  <si>
    <t>VG2F537D2D1B611AC7</t>
  </si>
  <si>
    <t>var12</t>
  </si>
  <si>
    <t>ST_Enrollment</t>
  </si>
  <si>
    <t>12 : Ranges</t>
  </si>
  <si>
    <t>12 : MultiRefs</t>
  </si>
  <si>
    <t>StatTools</t>
  </si>
  <si>
    <t>(Core Analysis Pack)</t>
  </si>
  <si>
    <t>Analysis:</t>
  </si>
  <si>
    <t>Correlation and Covariance</t>
  </si>
  <si>
    <t>Performed By:</t>
  </si>
  <si>
    <t xml:space="preserve"> Chris Albright</t>
  </si>
  <si>
    <t>Date:</t>
  </si>
  <si>
    <t>Updating:</t>
  </si>
  <si>
    <t>Live</t>
  </si>
  <si>
    <t>Correlation Table</t>
  </si>
  <si>
    <t>Positive</t>
  </si>
  <si>
    <t>Negative</t>
  </si>
  <si>
    <t>Scatterplot</t>
  </si>
  <si>
    <t>Correlation</t>
  </si>
  <si>
    <t>Cutoffs for coloring</t>
  </si>
  <si>
    <t>Wednesday, February 08, 2012</t>
  </si>
  <si>
    <t>StatTools Report</t>
  </si>
  <si>
    <t>Chris</t>
  </si>
  <si>
    <t>Accept Rate</t>
  </si>
  <si>
    <t>Out of 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</si>
</sst>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164" formatCode="0.0%"/>
    <numFmt numFmtId="165" formatCode="0.0"/>
    <numFmt numFmtId="166" formatCode="0.00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1" applyFont="1"/>
    <xf numFmtId="0" fontId="5" fillId="0" borderId="0" xfId="1" applyFont="1"/>
    <xf numFmtId="6" fontId="0" fillId="0" borderId="0" xfId="0" applyNumberFormat="1"/>
    <xf numFmtId="3" fontId="0" fillId="0" borderId="0" xfId="0" applyNumberFormat="1"/>
    <xf numFmtId="165" fontId="0" fillId="0" borderId="0" xfId="0" applyNumberFormat="1"/>
    <xf numFmtId="2" fontId="0" fillId="0" borderId="0" xfId="0" applyNumberFormat="1"/>
    <xf numFmtId="164" fontId="0" fillId="0" borderId="0" xfId="0" applyNumberForma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right"/>
    </xf>
    <xf numFmtId="165" fontId="4" fillId="0" borderId="0" xfId="1" applyNumberFormat="1" applyFont="1" applyAlignment="1">
      <alignment horizontal="right"/>
    </xf>
    <xf numFmtId="2" fontId="4" fillId="0" borderId="0" xfId="1" applyNumberFormat="1" applyFont="1" applyAlignment="1">
      <alignment horizontal="right"/>
    </xf>
    <xf numFmtId="1" fontId="4" fillId="0" borderId="0" xfId="1" applyNumberFormat="1" applyFont="1" applyAlignment="1">
      <alignment horizontal="right"/>
    </xf>
    <xf numFmtId="164" fontId="7" fillId="0" borderId="0" xfId="2" applyNumberFormat="1" applyFont="1" applyAlignment="1">
      <alignment horizontal="right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2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0" fontId="9" fillId="2" borderId="0" xfId="0" applyFont="1" applyFill="1"/>
    <xf numFmtId="0" fontId="9" fillId="2" borderId="1" xfId="0" applyFont="1" applyFill="1" applyBorder="1"/>
    <xf numFmtId="0" fontId="11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10" fillId="2" borderId="1" xfId="0" applyFont="1" applyFill="1" applyBorder="1" applyAlignment="1">
      <alignment horizontal="right"/>
    </xf>
    <xf numFmtId="0" fontId="9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49" fontId="10" fillId="0" borderId="0" xfId="0" applyNumberFormat="1" applyFont="1" applyAlignment="1">
      <alignment horizontal="center"/>
    </xf>
    <xf numFmtId="49" fontId="10" fillId="0" borderId="2" xfId="0" applyNumberFormat="1" applyFont="1" applyFill="1" applyBorder="1" applyAlignment="1">
      <alignment horizontal="center"/>
    </xf>
    <xf numFmtId="49" fontId="10" fillId="0" borderId="0" xfId="0" applyNumberFormat="1" applyFont="1" applyAlignment="1">
      <alignment horizontal="left"/>
    </xf>
    <xf numFmtId="49" fontId="12" fillId="0" borderId="0" xfId="0" applyNumberFormat="1" applyFont="1" applyAlignment="1">
      <alignment horizontal="left"/>
    </xf>
    <xf numFmtId="49" fontId="12" fillId="0" borderId="2" xfId="0" applyNumberFormat="1" applyFont="1" applyFill="1" applyBorder="1" applyAlignment="1">
      <alignment horizontal="left"/>
    </xf>
    <xf numFmtId="166" fontId="0" fillId="0" borderId="0" xfId="0" applyNumberFormat="1" applyAlignment="1">
      <alignment horizontal="center"/>
    </xf>
    <xf numFmtId="0" fontId="9" fillId="0" borderId="0" xfId="0" applyFont="1"/>
    <xf numFmtId="166" fontId="9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0" fontId="11" fillId="2" borderId="0" xfId="0" applyFont="1" applyFill="1" applyAlignment="1">
      <alignment horizontal="left"/>
    </xf>
  </cellXfs>
  <cellStyles count="3">
    <cellStyle name="Normal" xfId="0" builtinId="0" customBuiltin="1"/>
    <cellStyle name="Normal 2" xfId="1"/>
    <cellStyle name="Percent 2" xfId="2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Overall vs Peers of Data Set #1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Scatterplot!ScatterX_E8F10</c:f>
              <c:numCache>
                <c:formatCode>General</c:formatCode>
                <c:ptCount val="50"/>
                <c:pt idx="0">
                  <c:v>4.8</c:v>
                </c:pt>
                <c:pt idx="1">
                  <c:v>4.8</c:v>
                </c:pt>
                <c:pt idx="2">
                  <c:v>4.7</c:v>
                </c:pt>
                <c:pt idx="3">
                  <c:v>4.8</c:v>
                </c:pt>
                <c:pt idx="4">
                  <c:v>4.8</c:v>
                </c:pt>
                <c:pt idx="5">
                  <c:v>4.7</c:v>
                </c:pt>
                <c:pt idx="6">
                  <c:v>4.5999999999999996</c:v>
                </c:pt>
                <c:pt idx="7">
                  <c:v>4.3</c:v>
                </c:pt>
                <c:pt idx="8">
                  <c:v>4.5</c:v>
                </c:pt>
                <c:pt idx="9">
                  <c:v>4.3</c:v>
                </c:pt>
                <c:pt idx="10">
                  <c:v>4.3</c:v>
                </c:pt>
                <c:pt idx="11">
                  <c:v>4.4000000000000004</c:v>
                </c:pt>
                <c:pt idx="12">
                  <c:v>4.4000000000000004</c:v>
                </c:pt>
                <c:pt idx="13">
                  <c:v>4.2</c:v>
                </c:pt>
                <c:pt idx="14">
                  <c:v>4</c:v>
                </c:pt>
                <c:pt idx="15">
                  <c:v>4.0999999999999996</c:v>
                </c:pt>
                <c:pt idx="16">
                  <c:v>4.2</c:v>
                </c:pt>
                <c:pt idx="17">
                  <c:v>4</c:v>
                </c:pt>
                <c:pt idx="18">
                  <c:v>3.6</c:v>
                </c:pt>
                <c:pt idx="19">
                  <c:v>4</c:v>
                </c:pt>
                <c:pt idx="20">
                  <c:v>3.9</c:v>
                </c:pt>
                <c:pt idx="21">
                  <c:v>3.8</c:v>
                </c:pt>
                <c:pt idx="22">
                  <c:v>3.3</c:v>
                </c:pt>
                <c:pt idx="23">
                  <c:v>3.8</c:v>
                </c:pt>
                <c:pt idx="24">
                  <c:v>3.8</c:v>
                </c:pt>
                <c:pt idx="25">
                  <c:v>3.6</c:v>
                </c:pt>
                <c:pt idx="26">
                  <c:v>3.4</c:v>
                </c:pt>
                <c:pt idx="27">
                  <c:v>3.6</c:v>
                </c:pt>
                <c:pt idx="28">
                  <c:v>3.5</c:v>
                </c:pt>
                <c:pt idx="29">
                  <c:v>3.1</c:v>
                </c:pt>
                <c:pt idx="30">
                  <c:v>3.3</c:v>
                </c:pt>
                <c:pt idx="31">
                  <c:v>3.6</c:v>
                </c:pt>
                <c:pt idx="32">
                  <c:v>3.3</c:v>
                </c:pt>
                <c:pt idx="33">
                  <c:v>3.5</c:v>
                </c:pt>
                <c:pt idx="34">
                  <c:v>3.4</c:v>
                </c:pt>
                <c:pt idx="35">
                  <c:v>3.5</c:v>
                </c:pt>
                <c:pt idx="36">
                  <c:v>3.3</c:v>
                </c:pt>
                <c:pt idx="37">
                  <c:v>3.3</c:v>
                </c:pt>
                <c:pt idx="38">
                  <c:v>3.5</c:v>
                </c:pt>
                <c:pt idx="39">
                  <c:v>3.4</c:v>
                </c:pt>
                <c:pt idx="40">
                  <c:v>3.4</c:v>
                </c:pt>
                <c:pt idx="41">
                  <c:v>3.3</c:v>
                </c:pt>
                <c:pt idx="42">
                  <c:v>3.5</c:v>
                </c:pt>
                <c:pt idx="43">
                  <c:v>3.4</c:v>
                </c:pt>
                <c:pt idx="44">
                  <c:v>3.2</c:v>
                </c:pt>
                <c:pt idx="45">
                  <c:v>3.1</c:v>
                </c:pt>
                <c:pt idx="46">
                  <c:v>3.2</c:v>
                </c:pt>
                <c:pt idx="47">
                  <c:v>3.1</c:v>
                </c:pt>
                <c:pt idx="48">
                  <c:v>3.4</c:v>
                </c:pt>
                <c:pt idx="49">
                  <c:v>2.8</c:v>
                </c:pt>
              </c:numCache>
            </c:numRef>
          </c:xVal>
          <c:yVal>
            <c:numRef>
              <c:f>Scatterplot!ScatterY_E8F10</c:f>
              <c:numCache>
                <c:formatCode>General</c:formatCode>
                <c:ptCount val="50"/>
                <c:pt idx="0">
                  <c:v>100</c:v>
                </c:pt>
                <c:pt idx="1">
                  <c:v>99</c:v>
                </c:pt>
                <c:pt idx="2">
                  <c:v>93</c:v>
                </c:pt>
                <c:pt idx="3">
                  <c:v>93</c:v>
                </c:pt>
                <c:pt idx="4">
                  <c:v>92</c:v>
                </c:pt>
                <c:pt idx="5">
                  <c:v>92</c:v>
                </c:pt>
                <c:pt idx="6">
                  <c:v>89</c:v>
                </c:pt>
                <c:pt idx="7">
                  <c:v>87</c:v>
                </c:pt>
                <c:pt idx="8">
                  <c:v>86</c:v>
                </c:pt>
                <c:pt idx="9">
                  <c:v>85</c:v>
                </c:pt>
                <c:pt idx="10">
                  <c:v>83</c:v>
                </c:pt>
                <c:pt idx="11">
                  <c:v>82</c:v>
                </c:pt>
                <c:pt idx="12">
                  <c:v>81</c:v>
                </c:pt>
                <c:pt idx="13">
                  <c:v>80</c:v>
                </c:pt>
                <c:pt idx="14">
                  <c:v>79</c:v>
                </c:pt>
                <c:pt idx="15">
                  <c:v>79</c:v>
                </c:pt>
                <c:pt idx="16">
                  <c:v>78</c:v>
                </c:pt>
                <c:pt idx="17">
                  <c:v>74</c:v>
                </c:pt>
                <c:pt idx="18">
                  <c:v>71</c:v>
                </c:pt>
                <c:pt idx="19">
                  <c:v>70</c:v>
                </c:pt>
                <c:pt idx="20">
                  <c:v>70</c:v>
                </c:pt>
                <c:pt idx="21">
                  <c:v>69</c:v>
                </c:pt>
                <c:pt idx="22">
                  <c:v>69</c:v>
                </c:pt>
                <c:pt idx="23">
                  <c:v>69</c:v>
                </c:pt>
                <c:pt idx="24">
                  <c:v>69</c:v>
                </c:pt>
                <c:pt idx="25">
                  <c:v>67</c:v>
                </c:pt>
                <c:pt idx="26">
                  <c:v>67</c:v>
                </c:pt>
                <c:pt idx="27">
                  <c:v>65</c:v>
                </c:pt>
                <c:pt idx="28">
                  <c:v>64</c:v>
                </c:pt>
                <c:pt idx="29">
                  <c:v>64</c:v>
                </c:pt>
                <c:pt idx="30">
                  <c:v>64</c:v>
                </c:pt>
                <c:pt idx="31">
                  <c:v>63</c:v>
                </c:pt>
                <c:pt idx="32">
                  <c:v>62</c:v>
                </c:pt>
                <c:pt idx="33">
                  <c:v>62</c:v>
                </c:pt>
                <c:pt idx="34">
                  <c:v>62</c:v>
                </c:pt>
                <c:pt idx="35">
                  <c:v>62</c:v>
                </c:pt>
                <c:pt idx="36">
                  <c:v>61</c:v>
                </c:pt>
                <c:pt idx="37">
                  <c:v>60</c:v>
                </c:pt>
                <c:pt idx="38">
                  <c:v>60</c:v>
                </c:pt>
                <c:pt idx="39">
                  <c:v>59</c:v>
                </c:pt>
                <c:pt idx="40">
                  <c:v>59</c:v>
                </c:pt>
                <c:pt idx="41">
                  <c:v>59</c:v>
                </c:pt>
                <c:pt idx="42">
                  <c:v>59</c:v>
                </c:pt>
                <c:pt idx="43">
                  <c:v>58</c:v>
                </c:pt>
                <c:pt idx="44">
                  <c:v>58</c:v>
                </c:pt>
                <c:pt idx="45">
                  <c:v>57</c:v>
                </c:pt>
                <c:pt idx="46">
                  <c:v>55</c:v>
                </c:pt>
                <c:pt idx="47">
                  <c:v>54</c:v>
                </c:pt>
                <c:pt idx="48">
                  <c:v>53</c:v>
                </c:pt>
                <c:pt idx="49">
                  <c:v>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841744"/>
        <c:axId val="966839784"/>
      </c:scatterChart>
      <c:valAx>
        <c:axId val="96684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Peers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6839784"/>
        <c:crosses val="autoZero"/>
        <c:crossBetween val="midCat"/>
      </c:valAx>
      <c:valAx>
        <c:axId val="966839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Overall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6841744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Overall vs Enrollment of Data Set #1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Scatterplot!ScatterX_29EE1</c:f>
              <c:numCache>
                <c:formatCode>General</c:formatCode>
                <c:ptCount val="50"/>
                <c:pt idx="0">
                  <c:v>1801</c:v>
                </c:pt>
                <c:pt idx="1">
                  <c:v>740</c:v>
                </c:pt>
                <c:pt idx="2">
                  <c:v>1254</c:v>
                </c:pt>
                <c:pt idx="3">
                  <c:v>1611</c:v>
                </c:pt>
                <c:pt idx="4">
                  <c:v>788</c:v>
                </c:pt>
                <c:pt idx="5">
                  <c:v>1144</c:v>
                </c:pt>
                <c:pt idx="6">
                  <c:v>500</c:v>
                </c:pt>
                <c:pt idx="7">
                  <c:v>506</c:v>
                </c:pt>
                <c:pt idx="8">
                  <c:v>1234</c:v>
                </c:pt>
                <c:pt idx="9">
                  <c:v>382</c:v>
                </c:pt>
                <c:pt idx="10">
                  <c:v>841</c:v>
                </c:pt>
                <c:pt idx="11">
                  <c:v>875</c:v>
                </c:pt>
                <c:pt idx="12">
                  <c:v>843</c:v>
                </c:pt>
                <c:pt idx="13">
                  <c:v>731</c:v>
                </c:pt>
                <c:pt idx="14">
                  <c:v>392</c:v>
                </c:pt>
                <c:pt idx="15">
                  <c:v>644</c:v>
                </c:pt>
                <c:pt idx="16">
                  <c:v>593</c:v>
                </c:pt>
                <c:pt idx="17">
                  <c:v>540</c:v>
                </c:pt>
                <c:pt idx="18">
                  <c:v>522</c:v>
                </c:pt>
                <c:pt idx="19">
                  <c:v>562</c:v>
                </c:pt>
                <c:pt idx="20">
                  <c:v>426</c:v>
                </c:pt>
                <c:pt idx="21">
                  <c:v>373</c:v>
                </c:pt>
                <c:pt idx="22">
                  <c:v>154</c:v>
                </c:pt>
                <c:pt idx="23">
                  <c:v>474</c:v>
                </c:pt>
                <c:pt idx="24">
                  <c:v>294</c:v>
                </c:pt>
                <c:pt idx="25">
                  <c:v>277</c:v>
                </c:pt>
                <c:pt idx="26">
                  <c:v>223</c:v>
                </c:pt>
                <c:pt idx="27">
                  <c:v>231</c:v>
                </c:pt>
                <c:pt idx="28">
                  <c:v>170</c:v>
                </c:pt>
                <c:pt idx="29">
                  <c:v>314</c:v>
                </c:pt>
                <c:pt idx="30">
                  <c:v>352</c:v>
                </c:pt>
                <c:pt idx="31">
                  <c:v>293</c:v>
                </c:pt>
                <c:pt idx="32">
                  <c:v>164</c:v>
                </c:pt>
                <c:pt idx="33">
                  <c:v>199</c:v>
                </c:pt>
                <c:pt idx="34">
                  <c:v>315</c:v>
                </c:pt>
                <c:pt idx="35">
                  <c:v>390</c:v>
                </c:pt>
                <c:pt idx="36">
                  <c:v>142</c:v>
                </c:pt>
                <c:pt idx="37">
                  <c:v>250</c:v>
                </c:pt>
                <c:pt idx="38">
                  <c:v>198</c:v>
                </c:pt>
                <c:pt idx="39">
                  <c:v>214</c:v>
                </c:pt>
                <c:pt idx="40">
                  <c:v>187</c:v>
                </c:pt>
                <c:pt idx="41">
                  <c:v>120</c:v>
                </c:pt>
                <c:pt idx="42">
                  <c:v>257</c:v>
                </c:pt>
                <c:pt idx="43">
                  <c:v>202</c:v>
                </c:pt>
                <c:pt idx="44">
                  <c:v>140</c:v>
                </c:pt>
                <c:pt idx="45">
                  <c:v>315</c:v>
                </c:pt>
                <c:pt idx="46">
                  <c:v>171</c:v>
                </c:pt>
                <c:pt idx="47">
                  <c:v>175</c:v>
                </c:pt>
                <c:pt idx="48">
                  <c:v>387</c:v>
                </c:pt>
                <c:pt idx="49">
                  <c:v>83</c:v>
                </c:pt>
              </c:numCache>
            </c:numRef>
          </c:xVal>
          <c:yVal>
            <c:numRef>
              <c:f>Scatterplot!ScatterY_29EE1</c:f>
              <c:numCache>
                <c:formatCode>General</c:formatCode>
                <c:ptCount val="50"/>
                <c:pt idx="0">
                  <c:v>100</c:v>
                </c:pt>
                <c:pt idx="1">
                  <c:v>99</c:v>
                </c:pt>
                <c:pt idx="2">
                  <c:v>93</c:v>
                </c:pt>
                <c:pt idx="3">
                  <c:v>93</c:v>
                </c:pt>
                <c:pt idx="4">
                  <c:v>92</c:v>
                </c:pt>
                <c:pt idx="5">
                  <c:v>92</c:v>
                </c:pt>
                <c:pt idx="6">
                  <c:v>89</c:v>
                </c:pt>
                <c:pt idx="7">
                  <c:v>87</c:v>
                </c:pt>
                <c:pt idx="8">
                  <c:v>86</c:v>
                </c:pt>
                <c:pt idx="9">
                  <c:v>85</c:v>
                </c:pt>
                <c:pt idx="10">
                  <c:v>83</c:v>
                </c:pt>
                <c:pt idx="11">
                  <c:v>82</c:v>
                </c:pt>
                <c:pt idx="12">
                  <c:v>81</c:v>
                </c:pt>
                <c:pt idx="13">
                  <c:v>80</c:v>
                </c:pt>
                <c:pt idx="14">
                  <c:v>79</c:v>
                </c:pt>
                <c:pt idx="15">
                  <c:v>79</c:v>
                </c:pt>
                <c:pt idx="16">
                  <c:v>78</c:v>
                </c:pt>
                <c:pt idx="17">
                  <c:v>74</c:v>
                </c:pt>
                <c:pt idx="18">
                  <c:v>71</c:v>
                </c:pt>
                <c:pt idx="19">
                  <c:v>70</c:v>
                </c:pt>
                <c:pt idx="20">
                  <c:v>70</c:v>
                </c:pt>
                <c:pt idx="21">
                  <c:v>69</c:v>
                </c:pt>
                <c:pt idx="22">
                  <c:v>69</c:v>
                </c:pt>
                <c:pt idx="23">
                  <c:v>69</c:v>
                </c:pt>
                <c:pt idx="24">
                  <c:v>69</c:v>
                </c:pt>
                <c:pt idx="25">
                  <c:v>67</c:v>
                </c:pt>
                <c:pt idx="26">
                  <c:v>67</c:v>
                </c:pt>
                <c:pt idx="27">
                  <c:v>65</c:v>
                </c:pt>
                <c:pt idx="28">
                  <c:v>64</c:v>
                </c:pt>
                <c:pt idx="29">
                  <c:v>64</c:v>
                </c:pt>
                <c:pt idx="30">
                  <c:v>64</c:v>
                </c:pt>
                <c:pt idx="31">
                  <c:v>63</c:v>
                </c:pt>
                <c:pt idx="32">
                  <c:v>62</c:v>
                </c:pt>
                <c:pt idx="33">
                  <c:v>62</c:v>
                </c:pt>
                <c:pt idx="34">
                  <c:v>62</c:v>
                </c:pt>
                <c:pt idx="35">
                  <c:v>62</c:v>
                </c:pt>
                <c:pt idx="36">
                  <c:v>61</c:v>
                </c:pt>
                <c:pt idx="37">
                  <c:v>60</c:v>
                </c:pt>
                <c:pt idx="38">
                  <c:v>60</c:v>
                </c:pt>
                <c:pt idx="39">
                  <c:v>59</c:v>
                </c:pt>
                <c:pt idx="40">
                  <c:v>59</c:v>
                </c:pt>
                <c:pt idx="41">
                  <c:v>59</c:v>
                </c:pt>
                <c:pt idx="42">
                  <c:v>59</c:v>
                </c:pt>
                <c:pt idx="43">
                  <c:v>58</c:v>
                </c:pt>
                <c:pt idx="44">
                  <c:v>58</c:v>
                </c:pt>
                <c:pt idx="45">
                  <c:v>57</c:v>
                </c:pt>
                <c:pt idx="46">
                  <c:v>55</c:v>
                </c:pt>
                <c:pt idx="47">
                  <c:v>54</c:v>
                </c:pt>
                <c:pt idx="48">
                  <c:v>53</c:v>
                </c:pt>
                <c:pt idx="49">
                  <c:v>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06768"/>
        <c:axId val="971305200"/>
      </c:scatterChart>
      <c:valAx>
        <c:axId val="97130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Enrollment / Data Set #1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1305200"/>
        <c:crosses val="autoZero"/>
        <c:crossBetween val="midCat"/>
      </c:valAx>
      <c:valAx>
        <c:axId val="971305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Overall / Data Set #1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1306768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Overall vs Recruiters of Data Set #1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Scatterplot!ScatterX_12323</c:f>
              <c:numCache>
                <c:formatCode>General</c:formatCode>
                <c:ptCount val="50"/>
                <c:pt idx="0">
                  <c:v>4.5</c:v>
                </c:pt>
                <c:pt idx="1">
                  <c:v>4.5</c:v>
                </c:pt>
                <c:pt idx="2">
                  <c:v>4.3</c:v>
                </c:pt>
                <c:pt idx="3">
                  <c:v>4.3</c:v>
                </c:pt>
                <c:pt idx="4">
                  <c:v>4.3</c:v>
                </c:pt>
                <c:pt idx="5">
                  <c:v>4.3</c:v>
                </c:pt>
                <c:pt idx="6">
                  <c:v>4</c:v>
                </c:pt>
                <c:pt idx="7">
                  <c:v>4.0999999999999996</c:v>
                </c:pt>
                <c:pt idx="8">
                  <c:v>4.0999999999999996</c:v>
                </c:pt>
                <c:pt idx="9">
                  <c:v>4</c:v>
                </c:pt>
                <c:pt idx="10">
                  <c:v>3.9</c:v>
                </c:pt>
                <c:pt idx="11">
                  <c:v>4</c:v>
                </c:pt>
                <c:pt idx="12">
                  <c:v>4</c:v>
                </c:pt>
                <c:pt idx="13">
                  <c:v>3.9</c:v>
                </c:pt>
                <c:pt idx="14">
                  <c:v>3.8</c:v>
                </c:pt>
                <c:pt idx="15">
                  <c:v>4</c:v>
                </c:pt>
                <c:pt idx="16">
                  <c:v>3.9</c:v>
                </c:pt>
                <c:pt idx="17">
                  <c:v>3.8</c:v>
                </c:pt>
                <c:pt idx="18">
                  <c:v>3.6</c:v>
                </c:pt>
                <c:pt idx="19">
                  <c:v>3.8</c:v>
                </c:pt>
                <c:pt idx="20">
                  <c:v>3.5</c:v>
                </c:pt>
                <c:pt idx="21">
                  <c:v>3.7</c:v>
                </c:pt>
                <c:pt idx="22">
                  <c:v>3.5</c:v>
                </c:pt>
                <c:pt idx="23">
                  <c:v>3.7</c:v>
                </c:pt>
                <c:pt idx="24">
                  <c:v>3.6</c:v>
                </c:pt>
                <c:pt idx="25">
                  <c:v>3.3</c:v>
                </c:pt>
                <c:pt idx="26">
                  <c:v>3.6</c:v>
                </c:pt>
                <c:pt idx="27">
                  <c:v>3.3</c:v>
                </c:pt>
                <c:pt idx="28">
                  <c:v>3.4</c:v>
                </c:pt>
                <c:pt idx="29">
                  <c:v>3.5</c:v>
                </c:pt>
                <c:pt idx="30">
                  <c:v>3.3</c:v>
                </c:pt>
                <c:pt idx="31">
                  <c:v>3.5</c:v>
                </c:pt>
                <c:pt idx="32">
                  <c:v>3.2</c:v>
                </c:pt>
                <c:pt idx="33">
                  <c:v>3.5</c:v>
                </c:pt>
                <c:pt idx="34">
                  <c:v>3.4</c:v>
                </c:pt>
                <c:pt idx="35">
                  <c:v>3.5</c:v>
                </c:pt>
                <c:pt idx="36">
                  <c:v>3.4</c:v>
                </c:pt>
                <c:pt idx="37">
                  <c:v>3.2</c:v>
                </c:pt>
                <c:pt idx="38">
                  <c:v>3.3</c:v>
                </c:pt>
                <c:pt idx="39">
                  <c:v>3.3</c:v>
                </c:pt>
                <c:pt idx="40">
                  <c:v>3.4</c:v>
                </c:pt>
                <c:pt idx="41">
                  <c:v>3.1</c:v>
                </c:pt>
                <c:pt idx="42">
                  <c:v>3.1</c:v>
                </c:pt>
                <c:pt idx="43">
                  <c:v>3.2</c:v>
                </c:pt>
                <c:pt idx="44">
                  <c:v>3.1</c:v>
                </c:pt>
                <c:pt idx="45">
                  <c:v>3.1</c:v>
                </c:pt>
                <c:pt idx="46">
                  <c:v>3.2</c:v>
                </c:pt>
                <c:pt idx="47">
                  <c:v>2.9</c:v>
                </c:pt>
                <c:pt idx="48">
                  <c:v>3.3</c:v>
                </c:pt>
                <c:pt idx="49">
                  <c:v>3.2</c:v>
                </c:pt>
              </c:numCache>
            </c:numRef>
          </c:xVal>
          <c:yVal>
            <c:numRef>
              <c:f>Scatterplot!ScatterY_12323</c:f>
              <c:numCache>
                <c:formatCode>General</c:formatCode>
                <c:ptCount val="50"/>
                <c:pt idx="0">
                  <c:v>100</c:v>
                </c:pt>
                <c:pt idx="1">
                  <c:v>99</c:v>
                </c:pt>
                <c:pt idx="2">
                  <c:v>93</c:v>
                </c:pt>
                <c:pt idx="3">
                  <c:v>93</c:v>
                </c:pt>
                <c:pt idx="4">
                  <c:v>92</c:v>
                </c:pt>
                <c:pt idx="5">
                  <c:v>92</c:v>
                </c:pt>
                <c:pt idx="6">
                  <c:v>89</c:v>
                </c:pt>
                <c:pt idx="7">
                  <c:v>87</c:v>
                </c:pt>
                <c:pt idx="8">
                  <c:v>86</c:v>
                </c:pt>
                <c:pt idx="9">
                  <c:v>85</c:v>
                </c:pt>
                <c:pt idx="10">
                  <c:v>83</c:v>
                </c:pt>
                <c:pt idx="11">
                  <c:v>82</c:v>
                </c:pt>
                <c:pt idx="12">
                  <c:v>81</c:v>
                </c:pt>
                <c:pt idx="13">
                  <c:v>80</c:v>
                </c:pt>
                <c:pt idx="14">
                  <c:v>79</c:v>
                </c:pt>
                <c:pt idx="15">
                  <c:v>79</c:v>
                </c:pt>
                <c:pt idx="16">
                  <c:v>78</c:v>
                </c:pt>
                <c:pt idx="17">
                  <c:v>74</c:v>
                </c:pt>
                <c:pt idx="18">
                  <c:v>71</c:v>
                </c:pt>
                <c:pt idx="19">
                  <c:v>70</c:v>
                </c:pt>
                <c:pt idx="20">
                  <c:v>70</c:v>
                </c:pt>
                <c:pt idx="21">
                  <c:v>69</c:v>
                </c:pt>
                <c:pt idx="22">
                  <c:v>69</c:v>
                </c:pt>
                <c:pt idx="23">
                  <c:v>69</c:v>
                </c:pt>
                <c:pt idx="24">
                  <c:v>69</c:v>
                </c:pt>
                <c:pt idx="25">
                  <c:v>67</c:v>
                </c:pt>
                <c:pt idx="26">
                  <c:v>67</c:v>
                </c:pt>
                <c:pt idx="27">
                  <c:v>65</c:v>
                </c:pt>
                <c:pt idx="28">
                  <c:v>64</c:v>
                </c:pt>
                <c:pt idx="29">
                  <c:v>64</c:v>
                </c:pt>
                <c:pt idx="30">
                  <c:v>64</c:v>
                </c:pt>
                <c:pt idx="31">
                  <c:v>63</c:v>
                </c:pt>
                <c:pt idx="32">
                  <c:v>62</c:v>
                </c:pt>
                <c:pt idx="33">
                  <c:v>62</c:v>
                </c:pt>
                <c:pt idx="34">
                  <c:v>62</c:v>
                </c:pt>
                <c:pt idx="35">
                  <c:v>62</c:v>
                </c:pt>
                <c:pt idx="36">
                  <c:v>61</c:v>
                </c:pt>
                <c:pt idx="37">
                  <c:v>60</c:v>
                </c:pt>
                <c:pt idx="38">
                  <c:v>60</c:v>
                </c:pt>
                <c:pt idx="39">
                  <c:v>59</c:v>
                </c:pt>
                <c:pt idx="40">
                  <c:v>59</c:v>
                </c:pt>
                <c:pt idx="41">
                  <c:v>59</c:v>
                </c:pt>
                <c:pt idx="42">
                  <c:v>59</c:v>
                </c:pt>
                <c:pt idx="43">
                  <c:v>58</c:v>
                </c:pt>
                <c:pt idx="44">
                  <c:v>58</c:v>
                </c:pt>
                <c:pt idx="45">
                  <c:v>57</c:v>
                </c:pt>
                <c:pt idx="46">
                  <c:v>55</c:v>
                </c:pt>
                <c:pt idx="47">
                  <c:v>54</c:v>
                </c:pt>
                <c:pt idx="48">
                  <c:v>53</c:v>
                </c:pt>
                <c:pt idx="49">
                  <c:v>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843704"/>
        <c:axId val="966836256"/>
      </c:scatterChart>
      <c:valAx>
        <c:axId val="966843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Recruiters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6836256"/>
        <c:crosses val="autoZero"/>
        <c:crossBetween val="midCat"/>
      </c:valAx>
      <c:valAx>
        <c:axId val="96683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Overall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6843704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Overall vs GPA of Data Set #1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Scatterplot!ScatterX_E3C21</c:f>
              <c:numCache>
                <c:formatCode>General</c:formatCode>
                <c:ptCount val="50"/>
                <c:pt idx="0">
                  <c:v>3.66</c:v>
                </c:pt>
                <c:pt idx="1">
                  <c:v>3.64</c:v>
                </c:pt>
                <c:pt idx="2">
                  <c:v>3.51</c:v>
                </c:pt>
                <c:pt idx="3">
                  <c:v>3.5</c:v>
                </c:pt>
                <c:pt idx="4">
                  <c:v>3.54</c:v>
                </c:pt>
                <c:pt idx="5">
                  <c:v>3.5</c:v>
                </c:pt>
                <c:pt idx="6">
                  <c:v>3.56</c:v>
                </c:pt>
                <c:pt idx="7">
                  <c:v>3.44</c:v>
                </c:pt>
                <c:pt idx="8">
                  <c:v>3.4</c:v>
                </c:pt>
                <c:pt idx="9">
                  <c:v>3.52</c:v>
                </c:pt>
                <c:pt idx="10">
                  <c:v>3.43</c:v>
                </c:pt>
                <c:pt idx="11">
                  <c:v>3.4</c:v>
                </c:pt>
                <c:pt idx="12">
                  <c:v>3.32</c:v>
                </c:pt>
                <c:pt idx="13">
                  <c:v>3.5</c:v>
                </c:pt>
                <c:pt idx="14">
                  <c:v>3.35</c:v>
                </c:pt>
                <c:pt idx="15">
                  <c:v>3.35</c:v>
                </c:pt>
                <c:pt idx="16">
                  <c:v>3.3</c:v>
                </c:pt>
                <c:pt idx="17">
                  <c:v>3.39</c:v>
                </c:pt>
                <c:pt idx="18">
                  <c:v>3.35</c:v>
                </c:pt>
                <c:pt idx="19">
                  <c:v>3.3</c:v>
                </c:pt>
                <c:pt idx="20">
                  <c:v>3.32</c:v>
                </c:pt>
                <c:pt idx="21">
                  <c:v>3.4</c:v>
                </c:pt>
                <c:pt idx="22">
                  <c:v>3.4</c:v>
                </c:pt>
                <c:pt idx="23">
                  <c:v>3.35</c:v>
                </c:pt>
                <c:pt idx="24">
                  <c:v>3.42</c:v>
                </c:pt>
                <c:pt idx="25">
                  <c:v>3.41</c:v>
                </c:pt>
                <c:pt idx="26">
                  <c:v>3.38</c:v>
                </c:pt>
                <c:pt idx="27">
                  <c:v>3.36</c:v>
                </c:pt>
                <c:pt idx="28">
                  <c:v>3.43</c:v>
                </c:pt>
                <c:pt idx="29">
                  <c:v>3.52</c:v>
                </c:pt>
                <c:pt idx="30">
                  <c:v>3.5</c:v>
                </c:pt>
                <c:pt idx="31">
                  <c:v>3.4</c:v>
                </c:pt>
                <c:pt idx="32">
                  <c:v>3.39</c:v>
                </c:pt>
                <c:pt idx="33">
                  <c:v>3.31</c:v>
                </c:pt>
                <c:pt idx="34">
                  <c:v>3.3</c:v>
                </c:pt>
                <c:pt idx="35">
                  <c:v>3.3</c:v>
                </c:pt>
                <c:pt idx="36">
                  <c:v>3.34</c:v>
                </c:pt>
                <c:pt idx="37">
                  <c:v>3.29</c:v>
                </c:pt>
                <c:pt idx="38">
                  <c:v>3.4</c:v>
                </c:pt>
                <c:pt idx="39">
                  <c:v>3.24</c:v>
                </c:pt>
                <c:pt idx="40">
                  <c:v>3.2</c:v>
                </c:pt>
                <c:pt idx="41">
                  <c:v>3.4</c:v>
                </c:pt>
                <c:pt idx="42">
                  <c:v>3.34</c:v>
                </c:pt>
                <c:pt idx="43">
                  <c:v>3.3</c:v>
                </c:pt>
                <c:pt idx="44">
                  <c:v>3.37</c:v>
                </c:pt>
                <c:pt idx="45">
                  <c:v>3.38</c:v>
                </c:pt>
                <c:pt idx="46">
                  <c:v>3.23</c:v>
                </c:pt>
                <c:pt idx="47">
                  <c:v>3.3</c:v>
                </c:pt>
                <c:pt idx="48">
                  <c:v>3.18</c:v>
                </c:pt>
                <c:pt idx="49">
                  <c:v>3.7</c:v>
                </c:pt>
              </c:numCache>
            </c:numRef>
          </c:xVal>
          <c:yVal>
            <c:numRef>
              <c:f>Scatterplot!ScatterY_E3C21</c:f>
              <c:numCache>
                <c:formatCode>General</c:formatCode>
                <c:ptCount val="50"/>
                <c:pt idx="0">
                  <c:v>100</c:v>
                </c:pt>
                <c:pt idx="1">
                  <c:v>99</c:v>
                </c:pt>
                <c:pt idx="2">
                  <c:v>93</c:v>
                </c:pt>
                <c:pt idx="3">
                  <c:v>93</c:v>
                </c:pt>
                <c:pt idx="4">
                  <c:v>92</c:v>
                </c:pt>
                <c:pt idx="5">
                  <c:v>92</c:v>
                </c:pt>
                <c:pt idx="6">
                  <c:v>89</c:v>
                </c:pt>
                <c:pt idx="7">
                  <c:v>87</c:v>
                </c:pt>
                <c:pt idx="8">
                  <c:v>86</c:v>
                </c:pt>
                <c:pt idx="9">
                  <c:v>85</c:v>
                </c:pt>
                <c:pt idx="10">
                  <c:v>83</c:v>
                </c:pt>
                <c:pt idx="11">
                  <c:v>82</c:v>
                </c:pt>
                <c:pt idx="12">
                  <c:v>81</c:v>
                </c:pt>
                <c:pt idx="13">
                  <c:v>80</c:v>
                </c:pt>
                <c:pt idx="14">
                  <c:v>79</c:v>
                </c:pt>
                <c:pt idx="15">
                  <c:v>79</c:v>
                </c:pt>
                <c:pt idx="16">
                  <c:v>78</c:v>
                </c:pt>
                <c:pt idx="17">
                  <c:v>74</c:v>
                </c:pt>
                <c:pt idx="18">
                  <c:v>71</c:v>
                </c:pt>
                <c:pt idx="19">
                  <c:v>70</c:v>
                </c:pt>
                <c:pt idx="20">
                  <c:v>70</c:v>
                </c:pt>
                <c:pt idx="21">
                  <c:v>69</c:v>
                </c:pt>
                <c:pt idx="22">
                  <c:v>69</c:v>
                </c:pt>
                <c:pt idx="23">
                  <c:v>69</c:v>
                </c:pt>
                <c:pt idx="24">
                  <c:v>69</c:v>
                </c:pt>
                <c:pt idx="25">
                  <c:v>67</c:v>
                </c:pt>
                <c:pt idx="26">
                  <c:v>67</c:v>
                </c:pt>
                <c:pt idx="27">
                  <c:v>65</c:v>
                </c:pt>
                <c:pt idx="28">
                  <c:v>64</c:v>
                </c:pt>
                <c:pt idx="29">
                  <c:v>64</c:v>
                </c:pt>
                <c:pt idx="30">
                  <c:v>64</c:v>
                </c:pt>
                <c:pt idx="31">
                  <c:v>63</c:v>
                </c:pt>
                <c:pt idx="32">
                  <c:v>62</c:v>
                </c:pt>
                <c:pt idx="33">
                  <c:v>62</c:v>
                </c:pt>
                <c:pt idx="34">
                  <c:v>62</c:v>
                </c:pt>
                <c:pt idx="35">
                  <c:v>62</c:v>
                </c:pt>
                <c:pt idx="36">
                  <c:v>61</c:v>
                </c:pt>
                <c:pt idx="37">
                  <c:v>60</c:v>
                </c:pt>
                <c:pt idx="38">
                  <c:v>60</c:v>
                </c:pt>
                <c:pt idx="39">
                  <c:v>59</c:v>
                </c:pt>
                <c:pt idx="40">
                  <c:v>59</c:v>
                </c:pt>
                <c:pt idx="41">
                  <c:v>59</c:v>
                </c:pt>
                <c:pt idx="42">
                  <c:v>59</c:v>
                </c:pt>
                <c:pt idx="43">
                  <c:v>58</c:v>
                </c:pt>
                <c:pt idx="44">
                  <c:v>58</c:v>
                </c:pt>
                <c:pt idx="45">
                  <c:v>57</c:v>
                </c:pt>
                <c:pt idx="46">
                  <c:v>55</c:v>
                </c:pt>
                <c:pt idx="47">
                  <c:v>54</c:v>
                </c:pt>
                <c:pt idx="48">
                  <c:v>53</c:v>
                </c:pt>
                <c:pt idx="49">
                  <c:v>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837824"/>
        <c:axId val="966836648"/>
      </c:scatterChart>
      <c:valAx>
        <c:axId val="96683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GPA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6836648"/>
        <c:crosses val="autoZero"/>
        <c:crossBetween val="midCat"/>
      </c:valAx>
      <c:valAx>
        <c:axId val="966836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Overall / Data Set #1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6837824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Overall vs GMAT of Data Set #1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Scatterplot!ScatterX_A0282</c:f>
              <c:numCache>
                <c:formatCode>General</c:formatCode>
                <c:ptCount val="50"/>
                <c:pt idx="0">
                  <c:v>720</c:v>
                </c:pt>
                <c:pt idx="1">
                  <c:v>726</c:v>
                </c:pt>
                <c:pt idx="2">
                  <c:v>710</c:v>
                </c:pt>
                <c:pt idx="3">
                  <c:v>714</c:v>
                </c:pt>
                <c:pt idx="4">
                  <c:v>708</c:v>
                </c:pt>
                <c:pt idx="5">
                  <c:v>713</c:v>
                </c:pt>
                <c:pt idx="6">
                  <c:v>714</c:v>
                </c:pt>
                <c:pt idx="7">
                  <c:v>712</c:v>
                </c:pt>
                <c:pt idx="8">
                  <c:v>709</c:v>
                </c:pt>
                <c:pt idx="9">
                  <c:v>718</c:v>
                </c:pt>
                <c:pt idx="10">
                  <c:v>708</c:v>
                </c:pt>
                <c:pt idx="11">
                  <c:v>696</c:v>
                </c:pt>
                <c:pt idx="12">
                  <c:v>706</c:v>
                </c:pt>
                <c:pt idx="13">
                  <c:v>711</c:v>
                </c:pt>
                <c:pt idx="14">
                  <c:v>690</c:v>
                </c:pt>
                <c:pt idx="15">
                  <c:v>693</c:v>
                </c:pt>
                <c:pt idx="16">
                  <c:v>697</c:v>
                </c:pt>
                <c:pt idx="17">
                  <c:v>681</c:v>
                </c:pt>
                <c:pt idx="18">
                  <c:v>678</c:v>
                </c:pt>
                <c:pt idx="19">
                  <c:v>678</c:v>
                </c:pt>
                <c:pt idx="20">
                  <c:v>692</c:v>
                </c:pt>
                <c:pt idx="21">
                  <c:v>680</c:v>
                </c:pt>
                <c:pt idx="22">
                  <c:v>681</c:v>
                </c:pt>
                <c:pt idx="23">
                  <c:v>663</c:v>
                </c:pt>
                <c:pt idx="24">
                  <c:v>681</c:v>
                </c:pt>
                <c:pt idx="25">
                  <c:v>674</c:v>
                </c:pt>
                <c:pt idx="26">
                  <c:v>688</c:v>
                </c:pt>
                <c:pt idx="27">
                  <c:v>666</c:v>
                </c:pt>
                <c:pt idx="28">
                  <c:v>676</c:v>
                </c:pt>
                <c:pt idx="29">
                  <c:v>673</c:v>
                </c:pt>
                <c:pt idx="30">
                  <c:v>675</c:v>
                </c:pt>
                <c:pt idx="31">
                  <c:v>662</c:v>
                </c:pt>
                <c:pt idx="32">
                  <c:v>643</c:v>
                </c:pt>
                <c:pt idx="33">
                  <c:v>663</c:v>
                </c:pt>
                <c:pt idx="34">
                  <c:v>677</c:v>
                </c:pt>
                <c:pt idx="35">
                  <c:v>656</c:v>
                </c:pt>
                <c:pt idx="36">
                  <c:v>687</c:v>
                </c:pt>
                <c:pt idx="37">
                  <c:v>667</c:v>
                </c:pt>
                <c:pt idx="38">
                  <c:v>639</c:v>
                </c:pt>
                <c:pt idx="39">
                  <c:v>642</c:v>
                </c:pt>
                <c:pt idx="40">
                  <c:v>646</c:v>
                </c:pt>
                <c:pt idx="41">
                  <c:v>675</c:v>
                </c:pt>
                <c:pt idx="42">
                  <c:v>660</c:v>
                </c:pt>
                <c:pt idx="43">
                  <c:v>661</c:v>
                </c:pt>
                <c:pt idx="44">
                  <c:v>653</c:v>
                </c:pt>
                <c:pt idx="45">
                  <c:v>680</c:v>
                </c:pt>
                <c:pt idx="46">
                  <c:v>642</c:v>
                </c:pt>
                <c:pt idx="47">
                  <c:v>655</c:v>
                </c:pt>
                <c:pt idx="48">
                  <c:v>630</c:v>
                </c:pt>
                <c:pt idx="49">
                  <c:v>651</c:v>
                </c:pt>
              </c:numCache>
            </c:numRef>
          </c:xVal>
          <c:yVal>
            <c:numRef>
              <c:f>Scatterplot!ScatterY_A0282</c:f>
              <c:numCache>
                <c:formatCode>General</c:formatCode>
                <c:ptCount val="50"/>
                <c:pt idx="0">
                  <c:v>100</c:v>
                </c:pt>
                <c:pt idx="1">
                  <c:v>99</c:v>
                </c:pt>
                <c:pt idx="2">
                  <c:v>93</c:v>
                </c:pt>
                <c:pt idx="3">
                  <c:v>93</c:v>
                </c:pt>
                <c:pt idx="4">
                  <c:v>92</c:v>
                </c:pt>
                <c:pt idx="5">
                  <c:v>92</c:v>
                </c:pt>
                <c:pt idx="6">
                  <c:v>89</c:v>
                </c:pt>
                <c:pt idx="7">
                  <c:v>87</c:v>
                </c:pt>
                <c:pt idx="8">
                  <c:v>86</c:v>
                </c:pt>
                <c:pt idx="9">
                  <c:v>85</c:v>
                </c:pt>
                <c:pt idx="10">
                  <c:v>83</c:v>
                </c:pt>
                <c:pt idx="11">
                  <c:v>82</c:v>
                </c:pt>
                <c:pt idx="12">
                  <c:v>81</c:v>
                </c:pt>
                <c:pt idx="13">
                  <c:v>80</c:v>
                </c:pt>
                <c:pt idx="14">
                  <c:v>79</c:v>
                </c:pt>
                <c:pt idx="15">
                  <c:v>79</c:v>
                </c:pt>
                <c:pt idx="16">
                  <c:v>78</c:v>
                </c:pt>
                <c:pt idx="17">
                  <c:v>74</c:v>
                </c:pt>
                <c:pt idx="18">
                  <c:v>71</c:v>
                </c:pt>
                <c:pt idx="19">
                  <c:v>70</c:v>
                </c:pt>
                <c:pt idx="20">
                  <c:v>70</c:v>
                </c:pt>
                <c:pt idx="21">
                  <c:v>69</c:v>
                </c:pt>
                <c:pt idx="22">
                  <c:v>69</c:v>
                </c:pt>
                <c:pt idx="23">
                  <c:v>69</c:v>
                </c:pt>
                <c:pt idx="24">
                  <c:v>69</c:v>
                </c:pt>
                <c:pt idx="25">
                  <c:v>67</c:v>
                </c:pt>
                <c:pt idx="26">
                  <c:v>67</c:v>
                </c:pt>
                <c:pt idx="27">
                  <c:v>65</c:v>
                </c:pt>
                <c:pt idx="28">
                  <c:v>64</c:v>
                </c:pt>
                <c:pt idx="29">
                  <c:v>64</c:v>
                </c:pt>
                <c:pt idx="30">
                  <c:v>64</c:v>
                </c:pt>
                <c:pt idx="31">
                  <c:v>63</c:v>
                </c:pt>
                <c:pt idx="32">
                  <c:v>62</c:v>
                </c:pt>
                <c:pt idx="33">
                  <c:v>62</c:v>
                </c:pt>
                <c:pt idx="34">
                  <c:v>62</c:v>
                </c:pt>
                <c:pt idx="35">
                  <c:v>62</c:v>
                </c:pt>
                <c:pt idx="36">
                  <c:v>61</c:v>
                </c:pt>
                <c:pt idx="37">
                  <c:v>60</c:v>
                </c:pt>
                <c:pt idx="38">
                  <c:v>60</c:v>
                </c:pt>
                <c:pt idx="39">
                  <c:v>59</c:v>
                </c:pt>
                <c:pt idx="40">
                  <c:v>59</c:v>
                </c:pt>
                <c:pt idx="41">
                  <c:v>59</c:v>
                </c:pt>
                <c:pt idx="42">
                  <c:v>59</c:v>
                </c:pt>
                <c:pt idx="43">
                  <c:v>58</c:v>
                </c:pt>
                <c:pt idx="44">
                  <c:v>58</c:v>
                </c:pt>
                <c:pt idx="45">
                  <c:v>57</c:v>
                </c:pt>
                <c:pt idx="46">
                  <c:v>55</c:v>
                </c:pt>
                <c:pt idx="47">
                  <c:v>54</c:v>
                </c:pt>
                <c:pt idx="48">
                  <c:v>53</c:v>
                </c:pt>
                <c:pt idx="49">
                  <c:v>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842920"/>
        <c:axId val="966841352"/>
      </c:scatterChart>
      <c:valAx>
        <c:axId val="966842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GMAT / Data Set #1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6841352"/>
        <c:crosses val="autoZero"/>
        <c:crossBetween val="midCat"/>
      </c:valAx>
      <c:valAx>
        <c:axId val="966841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Overall / Data Set #1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6842920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Overall vs Accept Rate of Data Set #1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Scatterplot!ScatterX_E54D0</c:f>
              <c:numCache>
                <c:formatCode>General</c:formatCode>
                <c:ptCount val="50"/>
                <c:pt idx="0">
                  <c:v>0.115</c:v>
                </c:pt>
                <c:pt idx="1">
                  <c:v>7.4999999999999997E-2</c:v>
                </c:pt>
                <c:pt idx="2">
                  <c:v>0.19400000000000001</c:v>
                </c:pt>
                <c:pt idx="3">
                  <c:v>0.16300000000000001</c:v>
                </c:pt>
                <c:pt idx="4">
                  <c:v>0.15</c:v>
                </c:pt>
                <c:pt idx="5">
                  <c:v>0.219</c:v>
                </c:pt>
                <c:pt idx="6">
                  <c:v>0.11700000000000001</c:v>
                </c:pt>
                <c:pt idx="7">
                  <c:v>0.16</c:v>
                </c:pt>
                <c:pt idx="8">
                  <c:v>0.151</c:v>
                </c:pt>
                <c:pt idx="9">
                  <c:v>0.14399999999999999</c:v>
                </c:pt>
                <c:pt idx="10">
                  <c:v>0.13600000000000001</c:v>
                </c:pt>
                <c:pt idx="11">
                  <c:v>0.30399999999999999</c:v>
                </c:pt>
                <c:pt idx="12">
                  <c:v>0.20100000000000001</c:v>
                </c:pt>
                <c:pt idx="13">
                  <c:v>0.19500000000000001</c:v>
                </c:pt>
                <c:pt idx="14">
                  <c:v>0.28299999999999997</c:v>
                </c:pt>
                <c:pt idx="15">
                  <c:v>0.246</c:v>
                </c:pt>
                <c:pt idx="16">
                  <c:v>0.20599999999999999</c:v>
                </c:pt>
                <c:pt idx="17">
                  <c:v>0.26700000000000002</c:v>
                </c:pt>
                <c:pt idx="18">
                  <c:v>0.30199999999999999</c:v>
                </c:pt>
                <c:pt idx="19">
                  <c:v>0.34300000000000003</c:v>
                </c:pt>
                <c:pt idx="20">
                  <c:v>0.23</c:v>
                </c:pt>
                <c:pt idx="21">
                  <c:v>0.28100000000000003</c:v>
                </c:pt>
                <c:pt idx="22">
                  <c:v>0.30099999999999999</c:v>
                </c:pt>
                <c:pt idx="23">
                  <c:v>0.34</c:v>
                </c:pt>
                <c:pt idx="24">
                  <c:v>0.33800000000000002</c:v>
                </c:pt>
                <c:pt idx="25">
                  <c:v>0.30499999999999999</c:v>
                </c:pt>
                <c:pt idx="26">
                  <c:v>0.309</c:v>
                </c:pt>
                <c:pt idx="27">
                  <c:v>0.33100000000000002</c:v>
                </c:pt>
                <c:pt idx="28">
                  <c:v>0.24199999999999999</c:v>
                </c:pt>
                <c:pt idx="29">
                  <c:v>0.56399999999999995</c:v>
                </c:pt>
                <c:pt idx="30">
                  <c:v>0.32900000000000001</c:v>
                </c:pt>
                <c:pt idx="31">
                  <c:v>0.29899999999999999</c:v>
                </c:pt>
                <c:pt idx="32">
                  <c:v>0.26100000000000001</c:v>
                </c:pt>
                <c:pt idx="33">
                  <c:v>0.39100000000000001</c:v>
                </c:pt>
                <c:pt idx="34">
                  <c:v>0.34100000000000003</c:v>
                </c:pt>
                <c:pt idx="35">
                  <c:v>0.35699999999999998</c:v>
                </c:pt>
                <c:pt idx="36">
                  <c:v>0.314</c:v>
                </c:pt>
                <c:pt idx="37">
                  <c:v>0.311</c:v>
                </c:pt>
                <c:pt idx="38">
                  <c:v>0.34899999999999998</c:v>
                </c:pt>
                <c:pt idx="39">
                  <c:v>0.26900000000000002</c:v>
                </c:pt>
                <c:pt idx="40">
                  <c:v>0.27800000000000002</c:v>
                </c:pt>
                <c:pt idx="41">
                  <c:v>0.249</c:v>
                </c:pt>
                <c:pt idx="42">
                  <c:v>0.27800000000000002</c:v>
                </c:pt>
                <c:pt idx="43">
                  <c:v>0.27900000000000003</c:v>
                </c:pt>
                <c:pt idx="44">
                  <c:v>0.38700000000000001</c:v>
                </c:pt>
                <c:pt idx="45">
                  <c:v>0.27800000000000002</c:v>
                </c:pt>
                <c:pt idx="46">
                  <c:v>0.35699999999999998</c:v>
                </c:pt>
                <c:pt idx="47">
                  <c:v>0.59699999999999998</c:v>
                </c:pt>
                <c:pt idx="48">
                  <c:v>0.47799999999999998</c:v>
                </c:pt>
                <c:pt idx="49">
                  <c:v>0.32700000000000001</c:v>
                </c:pt>
              </c:numCache>
            </c:numRef>
          </c:xVal>
          <c:yVal>
            <c:numRef>
              <c:f>Scatterplot!ScatterY_E54D0</c:f>
              <c:numCache>
                <c:formatCode>General</c:formatCode>
                <c:ptCount val="50"/>
                <c:pt idx="0">
                  <c:v>100</c:v>
                </c:pt>
                <c:pt idx="1">
                  <c:v>99</c:v>
                </c:pt>
                <c:pt idx="2">
                  <c:v>93</c:v>
                </c:pt>
                <c:pt idx="3">
                  <c:v>93</c:v>
                </c:pt>
                <c:pt idx="4">
                  <c:v>92</c:v>
                </c:pt>
                <c:pt idx="5">
                  <c:v>92</c:v>
                </c:pt>
                <c:pt idx="6">
                  <c:v>89</c:v>
                </c:pt>
                <c:pt idx="7">
                  <c:v>87</c:v>
                </c:pt>
                <c:pt idx="8">
                  <c:v>86</c:v>
                </c:pt>
                <c:pt idx="9">
                  <c:v>85</c:v>
                </c:pt>
                <c:pt idx="10">
                  <c:v>83</c:v>
                </c:pt>
                <c:pt idx="11">
                  <c:v>82</c:v>
                </c:pt>
                <c:pt idx="12">
                  <c:v>81</c:v>
                </c:pt>
                <c:pt idx="13">
                  <c:v>80</c:v>
                </c:pt>
                <c:pt idx="14">
                  <c:v>79</c:v>
                </c:pt>
                <c:pt idx="15">
                  <c:v>79</c:v>
                </c:pt>
                <c:pt idx="16">
                  <c:v>78</c:v>
                </c:pt>
                <c:pt idx="17">
                  <c:v>74</c:v>
                </c:pt>
                <c:pt idx="18">
                  <c:v>71</c:v>
                </c:pt>
                <c:pt idx="19">
                  <c:v>70</c:v>
                </c:pt>
                <c:pt idx="20">
                  <c:v>70</c:v>
                </c:pt>
                <c:pt idx="21">
                  <c:v>69</c:v>
                </c:pt>
                <c:pt idx="22">
                  <c:v>69</c:v>
                </c:pt>
                <c:pt idx="23">
                  <c:v>69</c:v>
                </c:pt>
                <c:pt idx="24">
                  <c:v>69</c:v>
                </c:pt>
                <c:pt idx="25">
                  <c:v>67</c:v>
                </c:pt>
                <c:pt idx="26">
                  <c:v>67</c:v>
                </c:pt>
                <c:pt idx="27">
                  <c:v>65</c:v>
                </c:pt>
                <c:pt idx="28">
                  <c:v>64</c:v>
                </c:pt>
                <c:pt idx="29">
                  <c:v>64</c:v>
                </c:pt>
                <c:pt idx="30">
                  <c:v>64</c:v>
                </c:pt>
                <c:pt idx="31">
                  <c:v>63</c:v>
                </c:pt>
                <c:pt idx="32">
                  <c:v>62</c:v>
                </c:pt>
                <c:pt idx="33">
                  <c:v>62</c:v>
                </c:pt>
                <c:pt idx="34">
                  <c:v>62</c:v>
                </c:pt>
                <c:pt idx="35">
                  <c:v>62</c:v>
                </c:pt>
                <c:pt idx="36">
                  <c:v>61</c:v>
                </c:pt>
                <c:pt idx="37">
                  <c:v>60</c:v>
                </c:pt>
                <c:pt idx="38">
                  <c:v>60</c:v>
                </c:pt>
                <c:pt idx="39">
                  <c:v>59</c:v>
                </c:pt>
                <c:pt idx="40">
                  <c:v>59</c:v>
                </c:pt>
                <c:pt idx="41">
                  <c:v>59</c:v>
                </c:pt>
                <c:pt idx="42">
                  <c:v>59</c:v>
                </c:pt>
                <c:pt idx="43">
                  <c:v>58</c:v>
                </c:pt>
                <c:pt idx="44">
                  <c:v>58</c:v>
                </c:pt>
                <c:pt idx="45">
                  <c:v>57</c:v>
                </c:pt>
                <c:pt idx="46">
                  <c:v>55</c:v>
                </c:pt>
                <c:pt idx="47">
                  <c:v>54</c:v>
                </c:pt>
                <c:pt idx="48">
                  <c:v>53</c:v>
                </c:pt>
                <c:pt idx="49">
                  <c:v>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838216"/>
        <c:axId val="966843312"/>
      </c:scatterChart>
      <c:valAx>
        <c:axId val="966838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Accept Rate / Data Set #1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6843312"/>
        <c:crosses val="autoZero"/>
        <c:crossBetween val="midCat"/>
      </c:valAx>
      <c:valAx>
        <c:axId val="966843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Overall / Data Set #1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6838216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Overall vs Salary of Data Set #1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Scatterplot!ScatterX_CD273</c:f>
              <c:numCache>
                <c:formatCode>General</c:formatCode>
                <c:ptCount val="50"/>
                <c:pt idx="0">
                  <c:v>144261</c:v>
                </c:pt>
                <c:pt idx="1">
                  <c:v>140771</c:v>
                </c:pt>
                <c:pt idx="2">
                  <c:v>130365</c:v>
                </c:pt>
                <c:pt idx="3">
                  <c:v>136676</c:v>
                </c:pt>
                <c:pt idx="4">
                  <c:v>131087</c:v>
                </c:pt>
                <c:pt idx="5">
                  <c:v>130839</c:v>
                </c:pt>
                <c:pt idx="6">
                  <c:v>126886</c:v>
                </c:pt>
                <c:pt idx="7">
                  <c:v>133407</c:v>
                </c:pt>
                <c:pt idx="8">
                  <c:v>130281</c:v>
                </c:pt>
                <c:pt idx="9">
                  <c:v>117366</c:v>
                </c:pt>
                <c:pt idx="10">
                  <c:v>128968</c:v>
                </c:pt>
                <c:pt idx="11">
                  <c:v>122742</c:v>
                </c:pt>
                <c:pt idx="12">
                  <c:v>125773</c:v>
                </c:pt>
                <c:pt idx="13">
                  <c:v>117253</c:v>
                </c:pt>
                <c:pt idx="14">
                  <c:v>122944</c:v>
                </c:pt>
                <c:pt idx="15">
                  <c:v>126362</c:v>
                </c:pt>
                <c:pt idx="16">
                  <c:v>122776</c:v>
                </c:pt>
                <c:pt idx="17">
                  <c:v>116484</c:v>
                </c:pt>
                <c:pt idx="18">
                  <c:v>114463</c:v>
                </c:pt>
                <c:pt idx="19">
                  <c:v>110202</c:v>
                </c:pt>
                <c:pt idx="20">
                  <c:v>104382</c:v>
                </c:pt>
                <c:pt idx="21">
                  <c:v>108107</c:v>
                </c:pt>
                <c:pt idx="22">
                  <c:v>105266</c:v>
                </c:pt>
                <c:pt idx="23">
                  <c:v>109329</c:v>
                </c:pt>
                <c:pt idx="24">
                  <c:v>103184</c:v>
                </c:pt>
                <c:pt idx="25">
                  <c:v>101146</c:v>
                </c:pt>
                <c:pt idx="26">
                  <c:v>98192</c:v>
                </c:pt>
                <c:pt idx="27">
                  <c:v>100907</c:v>
                </c:pt>
                <c:pt idx="28">
                  <c:v>94599</c:v>
                </c:pt>
                <c:pt idx="29">
                  <c:v>102026</c:v>
                </c:pt>
                <c:pt idx="30">
                  <c:v>97206</c:v>
                </c:pt>
                <c:pt idx="31">
                  <c:v>96470</c:v>
                </c:pt>
                <c:pt idx="32">
                  <c:v>96485</c:v>
                </c:pt>
                <c:pt idx="33">
                  <c:v>104745</c:v>
                </c:pt>
                <c:pt idx="34">
                  <c:v>102028</c:v>
                </c:pt>
                <c:pt idx="35">
                  <c:v>103262</c:v>
                </c:pt>
                <c:pt idx="36">
                  <c:v>84990</c:v>
                </c:pt>
                <c:pt idx="37">
                  <c:v>108596</c:v>
                </c:pt>
                <c:pt idx="38">
                  <c:v>97725</c:v>
                </c:pt>
                <c:pt idx="39">
                  <c:v>104445</c:v>
                </c:pt>
                <c:pt idx="40">
                  <c:v>99655</c:v>
                </c:pt>
                <c:pt idx="41">
                  <c:v>93712</c:v>
                </c:pt>
                <c:pt idx="42">
                  <c:v>93927</c:v>
                </c:pt>
                <c:pt idx="43">
                  <c:v>93581</c:v>
                </c:pt>
                <c:pt idx="44">
                  <c:v>90714</c:v>
                </c:pt>
                <c:pt idx="45">
                  <c:v>100322</c:v>
                </c:pt>
                <c:pt idx="46">
                  <c:v>94361</c:v>
                </c:pt>
                <c:pt idx="47">
                  <c:v>91844</c:v>
                </c:pt>
                <c:pt idx="48">
                  <c:v>105470</c:v>
                </c:pt>
                <c:pt idx="49">
                  <c:v>67011</c:v>
                </c:pt>
              </c:numCache>
            </c:numRef>
          </c:xVal>
          <c:yVal>
            <c:numRef>
              <c:f>Scatterplot!ScatterY_CD273</c:f>
              <c:numCache>
                <c:formatCode>General</c:formatCode>
                <c:ptCount val="50"/>
                <c:pt idx="0">
                  <c:v>100</c:v>
                </c:pt>
                <c:pt idx="1">
                  <c:v>99</c:v>
                </c:pt>
                <c:pt idx="2">
                  <c:v>93</c:v>
                </c:pt>
                <c:pt idx="3">
                  <c:v>93</c:v>
                </c:pt>
                <c:pt idx="4">
                  <c:v>92</c:v>
                </c:pt>
                <c:pt idx="5">
                  <c:v>92</c:v>
                </c:pt>
                <c:pt idx="6">
                  <c:v>89</c:v>
                </c:pt>
                <c:pt idx="7">
                  <c:v>87</c:v>
                </c:pt>
                <c:pt idx="8">
                  <c:v>86</c:v>
                </c:pt>
                <c:pt idx="9">
                  <c:v>85</c:v>
                </c:pt>
                <c:pt idx="10">
                  <c:v>83</c:v>
                </c:pt>
                <c:pt idx="11">
                  <c:v>82</c:v>
                </c:pt>
                <c:pt idx="12">
                  <c:v>81</c:v>
                </c:pt>
                <c:pt idx="13">
                  <c:v>80</c:v>
                </c:pt>
                <c:pt idx="14">
                  <c:v>79</c:v>
                </c:pt>
                <c:pt idx="15">
                  <c:v>79</c:v>
                </c:pt>
                <c:pt idx="16">
                  <c:v>78</c:v>
                </c:pt>
                <c:pt idx="17">
                  <c:v>74</c:v>
                </c:pt>
                <c:pt idx="18">
                  <c:v>71</c:v>
                </c:pt>
                <c:pt idx="19">
                  <c:v>70</c:v>
                </c:pt>
                <c:pt idx="20">
                  <c:v>70</c:v>
                </c:pt>
                <c:pt idx="21">
                  <c:v>69</c:v>
                </c:pt>
                <c:pt idx="22">
                  <c:v>69</c:v>
                </c:pt>
                <c:pt idx="23">
                  <c:v>69</c:v>
                </c:pt>
                <c:pt idx="24">
                  <c:v>69</c:v>
                </c:pt>
                <c:pt idx="25">
                  <c:v>67</c:v>
                </c:pt>
                <c:pt idx="26">
                  <c:v>67</c:v>
                </c:pt>
                <c:pt idx="27">
                  <c:v>65</c:v>
                </c:pt>
                <c:pt idx="28">
                  <c:v>64</c:v>
                </c:pt>
                <c:pt idx="29">
                  <c:v>64</c:v>
                </c:pt>
                <c:pt idx="30">
                  <c:v>64</c:v>
                </c:pt>
                <c:pt idx="31">
                  <c:v>63</c:v>
                </c:pt>
                <c:pt idx="32">
                  <c:v>62</c:v>
                </c:pt>
                <c:pt idx="33">
                  <c:v>62</c:v>
                </c:pt>
                <c:pt idx="34">
                  <c:v>62</c:v>
                </c:pt>
                <c:pt idx="35">
                  <c:v>62</c:v>
                </c:pt>
                <c:pt idx="36">
                  <c:v>61</c:v>
                </c:pt>
                <c:pt idx="37">
                  <c:v>60</c:v>
                </c:pt>
                <c:pt idx="38">
                  <c:v>60</c:v>
                </c:pt>
                <c:pt idx="39">
                  <c:v>59</c:v>
                </c:pt>
                <c:pt idx="40">
                  <c:v>59</c:v>
                </c:pt>
                <c:pt idx="41">
                  <c:v>59</c:v>
                </c:pt>
                <c:pt idx="42">
                  <c:v>59</c:v>
                </c:pt>
                <c:pt idx="43">
                  <c:v>58</c:v>
                </c:pt>
                <c:pt idx="44">
                  <c:v>58</c:v>
                </c:pt>
                <c:pt idx="45">
                  <c:v>57</c:v>
                </c:pt>
                <c:pt idx="46">
                  <c:v>55</c:v>
                </c:pt>
                <c:pt idx="47">
                  <c:v>54</c:v>
                </c:pt>
                <c:pt idx="48">
                  <c:v>53</c:v>
                </c:pt>
                <c:pt idx="49">
                  <c:v>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840960"/>
        <c:axId val="966839000"/>
      </c:scatterChart>
      <c:valAx>
        <c:axId val="96684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Salary / Data Set #1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6839000"/>
        <c:crosses val="autoZero"/>
        <c:crossBetween val="midCat"/>
      </c:valAx>
      <c:valAx>
        <c:axId val="966839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Overall / Data Set #1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6840960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Overall vs Employed1 of Data Set #1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Scatterplot!ScatterX_6A425</c:f>
              <c:numCache>
                <c:formatCode>General</c:formatCode>
                <c:ptCount val="50"/>
                <c:pt idx="0">
                  <c:v>0.87</c:v>
                </c:pt>
                <c:pt idx="1">
                  <c:v>0.82499999999999996</c:v>
                </c:pt>
                <c:pt idx="2">
                  <c:v>0.89300000000000002</c:v>
                </c:pt>
                <c:pt idx="3">
                  <c:v>0.84599999999999997</c:v>
                </c:pt>
                <c:pt idx="4">
                  <c:v>0.79</c:v>
                </c:pt>
                <c:pt idx="5">
                  <c:v>0.874</c:v>
                </c:pt>
                <c:pt idx="6">
                  <c:v>0.85099999999999998</c:v>
                </c:pt>
                <c:pt idx="7">
                  <c:v>0.85</c:v>
                </c:pt>
                <c:pt idx="8">
                  <c:v>0.78200000000000003</c:v>
                </c:pt>
                <c:pt idx="9">
                  <c:v>0.75600000000000001</c:v>
                </c:pt>
                <c:pt idx="10">
                  <c:v>0.82</c:v>
                </c:pt>
                <c:pt idx="11">
                  <c:v>0.83299999999999996</c:v>
                </c:pt>
                <c:pt idx="12">
                  <c:v>0.82399999999999995</c:v>
                </c:pt>
                <c:pt idx="13">
                  <c:v>0.74199999999999999</c:v>
                </c:pt>
                <c:pt idx="14">
                  <c:v>0.94</c:v>
                </c:pt>
                <c:pt idx="15">
                  <c:v>0.85099999999999998</c:v>
                </c:pt>
                <c:pt idx="16">
                  <c:v>0.80700000000000005</c:v>
                </c:pt>
                <c:pt idx="17">
                  <c:v>0.82399999999999995</c:v>
                </c:pt>
                <c:pt idx="18">
                  <c:v>0.879</c:v>
                </c:pt>
                <c:pt idx="19">
                  <c:v>0.78500000000000003</c:v>
                </c:pt>
                <c:pt idx="20">
                  <c:v>0.80100000000000005</c:v>
                </c:pt>
                <c:pt idx="21">
                  <c:v>0.70699999999999996</c:v>
                </c:pt>
                <c:pt idx="22">
                  <c:v>0.92700000000000005</c:v>
                </c:pt>
                <c:pt idx="23">
                  <c:v>0.82299999999999995</c:v>
                </c:pt>
                <c:pt idx="24">
                  <c:v>0.76600000000000001</c:v>
                </c:pt>
                <c:pt idx="25">
                  <c:v>0.80800000000000005</c:v>
                </c:pt>
                <c:pt idx="26">
                  <c:v>0.83499999999999996</c:v>
                </c:pt>
                <c:pt idx="27">
                  <c:v>0.83499999999999996</c:v>
                </c:pt>
                <c:pt idx="28">
                  <c:v>0.72899999999999998</c:v>
                </c:pt>
                <c:pt idx="29">
                  <c:v>0.77300000000000002</c:v>
                </c:pt>
                <c:pt idx="30">
                  <c:v>0.79300000000000004</c:v>
                </c:pt>
                <c:pt idx="31">
                  <c:v>0.78400000000000003</c:v>
                </c:pt>
                <c:pt idx="32">
                  <c:v>0.91200000000000003</c:v>
                </c:pt>
                <c:pt idx="33">
                  <c:v>0.78600000000000003</c:v>
                </c:pt>
                <c:pt idx="34">
                  <c:v>0.78</c:v>
                </c:pt>
                <c:pt idx="35">
                  <c:v>0.755</c:v>
                </c:pt>
                <c:pt idx="36">
                  <c:v>0.82299999999999995</c:v>
                </c:pt>
                <c:pt idx="37">
                  <c:v>0.79200000000000004</c:v>
                </c:pt>
                <c:pt idx="38">
                  <c:v>0.75</c:v>
                </c:pt>
                <c:pt idx="39">
                  <c:v>0.81699999999999995</c:v>
                </c:pt>
                <c:pt idx="40">
                  <c:v>0.82599999999999996</c:v>
                </c:pt>
                <c:pt idx="41">
                  <c:v>0.76300000000000001</c:v>
                </c:pt>
                <c:pt idx="42">
                  <c:v>0.76300000000000001</c:v>
                </c:pt>
                <c:pt idx="43">
                  <c:v>0.70799999999999996</c:v>
                </c:pt>
                <c:pt idx="44">
                  <c:v>0.81</c:v>
                </c:pt>
                <c:pt idx="45">
                  <c:v>0.746</c:v>
                </c:pt>
                <c:pt idx="46">
                  <c:v>0.76800000000000002</c:v>
                </c:pt>
                <c:pt idx="47">
                  <c:v>0.82599999999999996</c:v>
                </c:pt>
                <c:pt idx="48">
                  <c:v>0.60899999999999999</c:v>
                </c:pt>
                <c:pt idx="49">
                  <c:v>0.65500000000000003</c:v>
                </c:pt>
              </c:numCache>
            </c:numRef>
          </c:xVal>
          <c:yVal>
            <c:numRef>
              <c:f>Scatterplot!ScatterY_6A425</c:f>
              <c:numCache>
                <c:formatCode>General</c:formatCode>
                <c:ptCount val="50"/>
                <c:pt idx="0">
                  <c:v>100</c:v>
                </c:pt>
                <c:pt idx="1">
                  <c:v>99</c:v>
                </c:pt>
                <c:pt idx="2">
                  <c:v>93</c:v>
                </c:pt>
                <c:pt idx="3">
                  <c:v>93</c:v>
                </c:pt>
                <c:pt idx="4">
                  <c:v>92</c:v>
                </c:pt>
                <c:pt idx="5">
                  <c:v>92</c:v>
                </c:pt>
                <c:pt idx="6">
                  <c:v>89</c:v>
                </c:pt>
                <c:pt idx="7">
                  <c:v>87</c:v>
                </c:pt>
                <c:pt idx="8">
                  <c:v>86</c:v>
                </c:pt>
                <c:pt idx="9">
                  <c:v>85</c:v>
                </c:pt>
                <c:pt idx="10">
                  <c:v>83</c:v>
                </c:pt>
                <c:pt idx="11">
                  <c:v>82</c:v>
                </c:pt>
                <c:pt idx="12">
                  <c:v>81</c:v>
                </c:pt>
                <c:pt idx="13">
                  <c:v>80</c:v>
                </c:pt>
                <c:pt idx="14">
                  <c:v>79</c:v>
                </c:pt>
                <c:pt idx="15">
                  <c:v>79</c:v>
                </c:pt>
                <c:pt idx="16">
                  <c:v>78</c:v>
                </c:pt>
                <c:pt idx="17">
                  <c:v>74</c:v>
                </c:pt>
                <c:pt idx="18">
                  <c:v>71</c:v>
                </c:pt>
                <c:pt idx="19">
                  <c:v>70</c:v>
                </c:pt>
                <c:pt idx="20">
                  <c:v>70</c:v>
                </c:pt>
                <c:pt idx="21">
                  <c:v>69</c:v>
                </c:pt>
                <c:pt idx="22">
                  <c:v>69</c:v>
                </c:pt>
                <c:pt idx="23">
                  <c:v>69</c:v>
                </c:pt>
                <c:pt idx="24">
                  <c:v>69</c:v>
                </c:pt>
                <c:pt idx="25">
                  <c:v>67</c:v>
                </c:pt>
                <c:pt idx="26">
                  <c:v>67</c:v>
                </c:pt>
                <c:pt idx="27">
                  <c:v>65</c:v>
                </c:pt>
                <c:pt idx="28">
                  <c:v>64</c:v>
                </c:pt>
                <c:pt idx="29">
                  <c:v>64</c:v>
                </c:pt>
                <c:pt idx="30">
                  <c:v>64</c:v>
                </c:pt>
                <c:pt idx="31">
                  <c:v>63</c:v>
                </c:pt>
                <c:pt idx="32">
                  <c:v>62</c:v>
                </c:pt>
                <c:pt idx="33">
                  <c:v>62</c:v>
                </c:pt>
                <c:pt idx="34">
                  <c:v>62</c:v>
                </c:pt>
                <c:pt idx="35">
                  <c:v>62</c:v>
                </c:pt>
                <c:pt idx="36">
                  <c:v>61</c:v>
                </c:pt>
                <c:pt idx="37">
                  <c:v>60</c:v>
                </c:pt>
                <c:pt idx="38">
                  <c:v>60</c:v>
                </c:pt>
                <c:pt idx="39">
                  <c:v>59</c:v>
                </c:pt>
                <c:pt idx="40">
                  <c:v>59</c:v>
                </c:pt>
                <c:pt idx="41">
                  <c:v>59</c:v>
                </c:pt>
                <c:pt idx="42">
                  <c:v>59</c:v>
                </c:pt>
                <c:pt idx="43">
                  <c:v>58</c:v>
                </c:pt>
                <c:pt idx="44">
                  <c:v>58</c:v>
                </c:pt>
                <c:pt idx="45">
                  <c:v>57</c:v>
                </c:pt>
                <c:pt idx="46">
                  <c:v>55</c:v>
                </c:pt>
                <c:pt idx="47">
                  <c:v>54</c:v>
                </c:pt>
                <c:pt idx="48">
                  <c:v>53</c:v>
                </c:pt>
                <c:pt idx="49">
                  <c:v>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842136"/>
        <c:axId val="966837432"/>
      </c:scatterChart>
      <c:valAx>
        <c:axId val="96684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Employed1 / Data Set #1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6837432"/>
        <c:crosses val="autoZero"/>
        <c:crossBetween val="midCat"/>
      </c:valAx>
      <c:valAx>
        <c:axId val="966837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Overall / Data Set #1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6842136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Overall vs Employed2 of Data Set #1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Scatterplot!ScatterX_AE03D</c:f>
              <c:numCache>
                <c:formatCode>General</c:formatCode>
                <c:ptCount val="50"/>
                <c:pt idx="0">
                  <c:v>0.93300000000000005</c:v>
                </c:pt>
                <c:pt idx="1">
                  <c:v>0.92600000000000005</c:v>
                </c:pt>
                <c:pt idx="2">
                  <c:v>0.94399999999999995</c:v>
                </c:pt>
                <c:pt idx="3">
                  <c:v>0.89100000000000001</c:v>
                </c:pt>
                <c:pt idx="4">
                  <c:v>0.90300000000000002</c:v>
                </c:pt>
                <c:pt idx="5">
                  <c:v>0.92200000000000004</c:v>
                </c:pt>
                <c:pt idx="6">
                  <c:v>0.91200000000000003</c:v>
                </c:pt>
                <c:pt idx="7">
                  <c:v>0.93600000000000005</c:v>
                </c:pt>
                <c:pt idx="8">
                  <c:v>0.92200000000000004</c:v>
                </c:pt>
                <c:pt idx="9">
                  <c:v>0.94799999999999995</c:v>
                </c:pt>
                <c:pt idx="10">
                  <c:v>0.91700000000000004</c:v>
                </c:pt>
                <c:pt idx="11">
                  <c:v>0.91700000000000004</c:v>
                </c:pt>
                <c:pt idx="12">
                  <c:v>0.85299999999999998</c:v>
                </c:pt>
                <c:pt idx="13">
                  <c:v>0.88900000000000001</c:v>
                </c:pt>
                <c:pt idx="14">
                  <c:v>0.96199999999999997</c:v>
                </c:pt>
                <c:pt idx="15">
                  <c:v>0.90800000000000003</c:v>
                </c:pt>
                <c:pt idx="16">
                  <c:v>0.90700000000000003</c:v>
                </c:pt>
                <c:pt idx="17">
                  <c:v>0.88700000000000001</c:v>
                </c:pt>
                <c:pt idx="18">
                  <c:v>0.98199999999999998</c:v>
                </c:pt>
                <c:pt idx="19">
                  <c:v>0.86499999999999999</c:v>
                </c:pt>
                <c:pt idx="20">
                  <c:v>0.93700000000000006</c:v>
                </c:pt>
                <c:pt idx="21">
                  <c:v>0.86</c:v>
                </c:pt>
                <c:pt idx="22">
                  <c:v>1</c:v>
                </c:pt>
                <c:pt idx="23">
                  <c:v>0.89700000000000002</c:v>
                </c:pt>
                <c:pt idx="24">
                  <c:v>0.90400000000000003</c:v>
                </c:pt>
                <c:pt idx="25">
                  <c:v>0.97099999999999997</c:v>
                </c:pt>
                <c:pt idx="26">
                  <c:v>0.96199999999999997</c:v>
                </c:pt>
                <c:pt idx="27">
                  <c:v>0.94199999999999995</c:v>
                </c:pt>
                <c:pt idx="28">
                  <c:v>0.91500000000000004</c:v>
                </c:pt>
                <c:pt idx="29">
                  <c:v>0.94499999999999995</c:v>
                </c:pt>
                <c:pt idx="30">
                  <c:v>0.91700000000000004</c:v>
                </c:pt>
                <c:pt idx="31">
                  <c:v>0.86299999999999999</c:v>
                </c:pt>
                <c:pt idx="32">
                  <c:v>0.98199999999999998</c:v>
                </c:pt>
                <c:pt idx="33">
                  <c:v>0.85699999999999998</c:v>
                </c:pt>
                <c:pt idx="34">
                  <c:v>0.90700000000000003</c:v>
                </c:pt>
                <c:pt idx="35">
                  <c:v>0.90200000000000002</c:v>
                </c:pt>
                <c:pt idx="36">
                  <c:v>0.93500000000000005</c:v>
                </c:pt>
                <c:pt idx="37">
                  <c:v>0.89600000000000002</c:v>
                </c:pt>
                <c:pt idx="38">
                  <c:v>0.88800000000000001</c:v>
                </c:pt>
                <c:pt idx="39">
                  <c:v>0.91500000000000004</c:v>
                </c:pt>
                <c:pt idx="40">
                  <c:v>0.92800000000000005</c:v>
                </c:pt>
                <c:pt idx="41">
                  <c:v>0.89500000000000002</c:v>
                </c:pt>
                <c:pt idx="42">
                  <c:v>0.89200000000000002</c:v>
                </c:pt>
                <c:pt idx="43">
                  <c:v>0.90800000000000003</c:v>
                </c:pt>
                <c:pt idx="44">
                  <c:v>0.95199999999999996</c:v>
                </c:pt>
                <c:pt idx="45">
                  <c:v>0.83299999999999996</c:v>
                </c:pt>
                <c:pt idx="46">
                  <c:v>0.94599999999999995</c:v>
                </c:pt>
                <c:pt idx="47">
                  <c:v>0.93500000000000005</c:v>
                </c:pt>
                <c:pt idx="48">
                  <c:v>0.84799999999999998</c:v>
                </c:pt>
                <c:pt idx="49">
                  <c:v>0.89700000000000002</c:v>
                </c:pt>
              </c:numCache>
            </c:numRef>
          </c:xVal>
          <c:yVal>
            <c:numRef>
              <c:f>Scatterplot!ScatterY_AE03D</c:f>
              <c:numCache>
                <c:formatCode>General</c:formatCode>
                <c:ptCount val="50"/>
                <c:pt idx="0">
                  <c:v>100</c:v>
                </c:pt>
                <c:pt idx="1">
                  <c:v>99</c:v>
                </c:pt>
                <c:pt idx="2">
                  <c:v>93</c:v>
                </c:pt>
                <c:pt idx="3">
                  <c:v>93</c:v>
                </c:pt>
                <c:pt idx="4">
                  <c:v>92</c:v>
                </c:pt>
                <c:pt idx="5">
                  <c:v>92</c:v>
                </c:pt>
                <c:pt idx="6">
                  <c:v>89</c:v>
                </c:pt>
                <c:pt idx="7">
                  <c:v>87</c:v>
                </c:pt>
                <c:pt idx="8">
                  <c:v>86</c:v>
                </c:pt>
                <c:pt idx="9">
                  <c:v>85</c:v>
                </c:pt>
                <c:pt idx="10">
                  <c:v>83</c:v>
                </c:pt>
                <c:pt idx="11">
                  <c:v>82</c:v>
                </c:pt>
                <c:pt idx="12">
                  <c:v>81</c:v>
                </c:pt>
                <c:pt idx="13">
                  <c:v>80</c:v>
                </c:pt>
                <c:pt idx="14">
                  <c:v>79</c:v>
                </c:pt>
                <c:pt idx="15">
                  <c:v>79</c:v>
                </c:pt>
                <c:pt idx="16">
                  <c:v>78</c:v>
                </c:pt>
                <c:pt idx="17">
                  <c:v>74</c:v>
                </c:pt>
                <c:pt idx="18">
                  <c:v>71</c:v>
                </c:pt>
                <c:pt idx="19">
                  <c:v>70</c:v>
                </c:pt>
                <c:pt idx="20">
                  <c:v>70</c:v>
                </c:pt>
                <c:pt idx="21">
                  <c:v>69</c:v>
                </c:pt>
                <c:pt idx="22">
                  <c:v>69</c:v>
                </c:pt>
                <c:pt idx="23">
                  <c:v>69</c:v>
                </c:pt>
                <c:pt idx="24">
                  <c:v>69</c:v>
                </c:pt>
                <c:pt idx="25">
                  <c:v>67</c:v>
                </c:pt>
                <c:pt idx="26">
                  <c:v>67</c:v>
                </c:pt>
                <c:pt idx="27">
                  <c:v>65</c:v>
                </c:pt>
                <c:pt idx="28">
                  <c:v>64</c:v>
                </c:pt>
                <c:pt idx="29">
                  <c:v>64</c:v>
                </c:pt>
                <c:pt idx="30">
                  <c:v>64</c:v>
                </c:pt>
                <c:pt idx="31">
                  <c:v>63</c:v>
                </c:pt>
                <c:pt idx="32">
                  <c:v>62</c:v>
                </c:pt>
                <c:pt idx="33">
                  <c:v>62</c:v>
                </c:pt>
                <c:pt idx="34">
                  <c:v>62</c:v>
                </c:pt>
                <c:pt idx="35">
                  <c:v>62</c:v>
                </c:pt>
                <c:pt idx="36">
                  <c:v>61</c:v>
                </c:pt>
                <c:pt idx="37">
                  <c:v>60</c:v>
                </c:pt>
                <c:pt idx="38">
                  <c:v>60</c:v>
                </c:pt>
                <c:pt idx="39">
                  <c:v>59</c:v>
                </c:pt>
                <c:pt idx="40">
                  <c:v>59</c:v>
                </c:pt>
                <c:pt idx="41">
                  <c:v>59</c:v>
                </c:pt>
                <c:pt idx="42">
                  <c:v>59</c:v>
                </c:pt>
                <c:pt idx="43">
                  <c:v>58</c:v>
                </c:pt>
                <c:pt idx="44">
                  <c:v>58</c:v>
                </c:pt>
                <c:pt idx="45">
                  <c:v>57</c:v>
                </c:pt>
                <c:pt idx="46">
                  <c:v>55</c:v>
                </c:pt>
                <c:pt idx="47">
                  <c:v>54</c:v>
                </c:pt>
                <c:pt idx="48">
                  <c:v>53</c:v>
                </c:pt>
                <c:pt idx="49">
                  <c:v>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05984"/>
        <c:axId val="971310688"/>
      </c:scatterChart>
      <c:valAx>
        <c:axId val="97130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Employed2 / Data Set #1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1310688"/>
        <c:crosses val="autoZero"/>
        <c:crossBetween val="midCat"/>
      </c:valAx>
      <c:valAx>
        <c:axId val="971310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Overall / Data Set #1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1305984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Overall vs Out of State of Data Set #1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xVal>
            <c:numRef>
              <c:f>Scatterplot!ScatterX_CFA36</c:f>
              <c:numCache>
                <c:formatCode>General</c:formatCode>
                <c:ptCount val="50"/>
                <c:pt idx="0">
                  <c:v>50830</c:v>
                </c:pt>
                <c:pt idx="1">
                  <c:v>48921</c:v>
                </c:pt>
                <c:pt idx="2">
                  <c:v>46791</c:v>
                </c:pt>
                <c:pt idx="3">
                  <c:v>53030</c:v>
                </c:pt>
                <c:pt idx="4">
                  <c:v>47034</c:v>
                </c:pt>
                <c:pt idx="5">
                  <c:v>47938</c:v>
                </c:pt>
                <c:pt idx="6">
                  <c:v>40605</c:v>
                </c:pt>
                <c:pt idx="7">
                  <c:v>45900</c:v>
                </c:pt>
                <c:pt idx="8">
                  <c:v>48566</c:v>
                </c:pt>
                <c:pt idx="9">
                  <c:v>47300</c:v>
                </c:pt>
                <c:pt idx="10">
                  <c:v>43942</c:v>
                </c:pt>
                <c:pt idx="11">
                  <c:v>45813</c:v>
                </c:pt>
                <c:pt idx="12">
                  <c:v>45439</c:v>
                </c:pt>
                <c:pt idx="13">
                  <c:v>38563</c:v>
                </c:pt>
                <c:pt idx="14">
                  <c:v>48204</c:v>
                </c:pt>
                <c:pt idx="15">
                  <c:v>45500</c:v>
                </c:pt>
                <c:pt idx="16">
                  <c:v>46510</c:v>
                </c:pt>
                <c:pt idx="17">
                  <c:v>40900</c:v>
                </c:pt>
                <c:pt idx="18">
                  <c:v>41934</c:v>
                </c:pt>
                <c:pt idx="19">
                  <c:v>42239</c:v>
                </c:pt>
                <c:pt idx="20">
                  <c:v>44502</c:v>
                </c:pt>
                <c:pt idx="21">
                  <c:v>41428</c:v>
                </c:pt>
                <c:pt idx="22">
                  <c:v>32076</c:v>
                </c:pt>
                <c:pt idx="23">
                  <c:v>38221</c:v>
                </c:pt>
                <c:pt idx="24">
                  <c:v>41586</c:v>
                </c:pt>
                <c:pt idx="25">
                  <c:v>37845</c:v>
                </c:pt>
                <c:pt idx="26">
                  <c:v>32451</c:v>
                </c:pt>
                <c:pt idx="27">
                  <c:v>26568</c:v>
                </c:pt>
                <c:pt idx="28">
                  <c:v>29856</c:v>
                </c:pt>
                <c:pt idx="29">
                  <c:v>9240</c:v>
                </c:pt>
                <c:pt idx="30">
                  <c:v>40005</c:v>
                </c:pt>
                <c:pt idx="31">
                  <c:v>34940</c:v>
                </c:pt>
                <c:pt idx="32">
                  <c:v>28022</c:v>
                </c:pt>
                <c:pt idx="33">
                  <c:v>39238</c:v>
                </c:pt>
                <c:pt idx="34">
                  <c:v>37740</c:v>
                </c:pt>
                <c:pt idx="35">
                  <c:v>40917</c:v>
                </c:pt>
                <c:pt idx="36">
                  <c:v>24066</c:v>
                </c:pt>
                <c:pt idx="37">
                  <c:v>38234</c:v>
                </c:pt>
                <c:pt idx="38">
                  <c:v>30352</c:v>
                </c:pt>
                <c:pt idx="39">
                  <c:v>29183</c:v>
                </c:pt>
                <c:pt idx="40">
                  <c:v>31128</c:v>
                </c:pt>
                <c:pt idx="41">
                  <c:v>36894</c:v>
                </c:pt>
                <c:pt idx="42">
                  <c:v>42305</c:v>
                </c:pt>
                <c:pt idx="43">
                  <c:v>66304</c:v>
                </c:pt>
                <c:pt idx="44">
                  <c:v>26167</c:v>
                </c:pt>
                <c:pt idx="45">
                  <c:v>37456</c:v>
                </c:pt>
                <c:pt idx="46">
                  <c:v>39308</c:v>
                </c:pt>
                <c:pt idx="47">
                  <c:v>45748</c:v>
                </c:pt>
                <c:pt idx="48">
                  <c:v>38500</c:v>
                </c:pt>
                <c:pt idx="49">
                  <c:v>37265</c:v>
                </c:pt>
              </c:numCache>
            </c:numRef>
          </c:xVal>
          <c:yVal>
            <c:numRef>
              <c:f>Scatterplot!ScatterY_CFA36</c:f>
              <c:numCache>
                <c:formatCode>General</c:formatCode>
                <c:ptCount val="50"/>
                <c:pt idx="0">
                  <c:v>100</c:v>
                </c:pt>
                <c:pt idx="1">
                  <c:v>99</c:v>
                </c:pt>
                <c:pt idx="2">
                  <c:v>93</c:v>
                </c:pt>
                <c:pt idx="3">
                  <c:v>93</c:v>
                </c:pt>
                <c:pt idx="4">
                  <c:v>92</c:v>
                </c:pt>
                <c:pt idx="5">
                  <c:v>92</c:v>
                </c:pt>
                <c:pt idx="6">
                  <c:v>89</c:v>
                </c:pt>
                <c:pt idx="7">
                  <c:v>87</c:v>
                </c:pt>
                <c:pt idx="8">
                  <c:v>86</c:v>
                </c:pt>
                <c:pt idx="9">
                  <c:v>85</c:v>
                </c:pt>
                <c:pt idx="10">
                  <c:v>83</c:v>
                </c:pt>
                <c:pt idx="11">
                  <c:v>82</c:v>
                </c:pt>
                <c:pt idx="12">
                  <c:v>81</c:v>
                </c:pt>
                <c:pt idx="13">
                  <c:v>80</c:v>
                </c:pt>
                <c:pt idx="14">
                  <c:v>79</c:v>
                </c:pt>
                <c:pt idx="15">
                  <c:v>79</c:v>
                </c:pt>
                <c:pt idx="16">
                  <c:v>78</c:v>
                </c:pt>
                <c:pt idx="17">
                  <c:v>74</c:v>
                </c:pt>
                <c:pt idx="18">
                  <c:v>71</c:v>
                </c:pt>
                <c:pt idx="19">
                  <c:v>70</c:v>
                </c:pt>
                <c:pt idx="20">
                  <c:v>70</c:v>
                </c:pt>
                <c:pt idx="21">
                  <c:v>69</c:v>
                </c:pt>
                <c:pt idx="22">
                  <c:v>69</c:v>
                </c:pt>
                <c:pt idx="23">
                  <c:v>69</c:v>
                </c:pt>
                <c:pt idx="24">
                  <c:v>69</c:v>
                </c:pt>
                <c:pt idx="25">
                  <c:v>67</c:v>
                </c:pt>
                <c:pt idx="26">
                  <c:v>67</c:v>
                </c:pt>
                <c:pt idx="27">
                  <c:v>65</c:v>
                </c:pt>
                <c:pt idx="28">
                  <c:v>64</c:v>
                </c:pt>
                <c:pt idx="29">
                  <c:v>64</c:v>
                </c:pt>
                <c:pt idx="30">
                  <c:v>64</c:v>
                </c:pt>
                <c:pt idx="31">
                  <c:v>63</c:v>
                </c:pt>
                <c:pt idx="32">
                  <c:v>62</c:v>
                </c:pt>
                <c:pt idx="33">
                  <c:v>62</c:v>
                </c:pt>
                <c:pt idx="34">
                  <c:v>62</c:v>
                </c:pt>
                <c:pt idx="35">
                  <c:v>62</c:v>
                </c:pt>
                <c:pt idx="36">
                  <c:v>61</c:v>
                </c:pt>
                <c:pt idx="37">
                  <c:v>60</c:v>
                </c:pt>
                <c:pt idx="38">
                  <c:v>60</c:v>
                </c:pt>
                <c:pt idx="39">
                  <c:v>59</c:v>
                </c:pt>
                <c:pt idx="40">
                  <c:v>59</c:v>
                </c:pt>
                <c:pt idx="41">
                  <c:v>59</c:v>
                </c:pt>
                <c:pt idx="42">
                  <c:v>59</c:v>
                </c:pt>
                <c:pt idx="43">
                  <c:v>58</c:v>
                </c:pt>
                <c:pt idx="44">
                  <c:v>58</c:v>
                </c:pt>
                <c:pt idx="45">
                  <c:v>57</c:v>
                </c:pt>
                <c:pt idx="46">
                  <c:v>55</c:v>
                </c:pt>
                <c:pt idx="47">
                  <c:v>54</c:v>
                </c:pt>
                <c:pt idx="48">
                  <c:v>53</c:v>
                </c:pt>
                <c:pt idx="49">
                  <c:v>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837040"/>
        <c:axId val="971308336"/>
      </c:scatterChart>
      <c:valAx>
        <c:axId val="96683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Out of State / Data Set #1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1308336"/>
        <c:crosses val="autoZero"/>
        <c:crossBetween val="midCat"/>
      </c:valAx>
      <c:valAx>
        <c:axId val="971308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Overall / Data Set #1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6837040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</xdr:row>
      <xdr:rowOff>66675</xdr:rowOff>
    </xdr:from>
    <xdr:to>
      <xdr:col>5</xdr:col>
      <xdr:colOff>323850</xdr:colOff>
      <xdr:row>4</xdr:row>
      <xdr:rowOff>57150</xdr:rowOff>
    </xdr:to>
    <xdr:sp macro="" textlink="">
      <xdr:nvSpPr>
        <xdr:cNvPr id="2" name="TextBox 1"/>
        <xdr:cNvSpPr txBox="1"/>
      </xdr:nvSpPr>
      <xdr:spPr>
        <a:xfrm>
          <a:off x="342900" y="257175"/>
          <a:ext cx="3028950" cy="5619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SOURCE:  America's Best Graduate Schools, U.S. News &amp; World Report, 2009.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609600</xdr:colOff>
      <xdr:row>21</xdr:row>
      <xdr:rowOff>95250</xdr:rowOff>
    </xdr:from>
    <xdr:to>
      <xdr:col>5</xdr:col>
      <xdr:colOff>742950</xdr:colOff>
      <xdr:row>27</xdr:row>
      <xdr:rowOff>57150</xdr:rowOff>
    </xdr:to>
    <xdr:sp macro="" textlink="">
      <xdr:nvSpPr>
        <xdr:cNvPr id="2" name="TextBox 1"/>
        <xdr:cNvSpPr txBox="1"/>
      </xdr:nvSpPr>
      <xdr:spPr>
        <a:xfrm>
          <a:off x="2324100" y="3952875"/>
          <a:ext cx="2676525" cy="11049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Notably, the acceptance rate is highly negatively correlated</a:t>
          </a:r>
          <a:r>
            <a:rPr lang="en-US" sz="1100" baseline="0"/>
            <a:t> with ratings, GMAT, Salary (and to a lesser extent GPA).  The large positive correlations come as no surprise.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6</xdr:row>
      <xdr:rowOff>0</xdr:rowOff>
    </xdr:from>
    <xdr:to>
      <xdr:col>5</xdr:col>
      <xdr:colOff>600075</xdr:colOff>
      <xdr:row>22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12700</xdr:colOff>
      <xdr:row>6</xdr:row>
      <xdr:rowOff>0</xdr:rowOff>
    </xdr:from>
    <xdr:to>
      <xdr:col>11</xdr:col>
      <xdr:colOff>600075</xdr:colOff>
      <xdr:row>22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12700</xdr:colOff>
      <xdr:row>6</xdr:row>
      <xdr:rowOff>0</xdr:rowOff>
    </xdr:from>
    <xdr:to>
      <xdr:col>17</xdr:col>
      <xdr:colOff>600075</xdr:colOff>
      <xdr:row>22</xdr:row>
      <xdr:rowOff>127000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18</xdr:col>
      <xdr:colOff>12700</xdr:colOff>
      <xdr:row>6</xdr:row>
      <xdr:rowOff>0</xdr:rowOff>
    </xdr:from>
    <xdr:to>
      <xdr:col>23</xdr:col>
      <xdr:colOff>600075</xdr:colOff>
      <xdr:row>22</xdr:row>
      <xdr:rowOff>127000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24</xdr:col>
      <xdr:colOff>12700</xdr:colOff>
      <xdr:row>6</xdr:row>
      <xdr:rowOff>0</xdr:rowOff>
    </xdr:from>
    <xdr:to>
      <xdr:col>29</xdr:col>
      <xdr:colOff>600075</xdr:colOff>
      <xdr:row>22</xdr:row>
      <xdr:rowOff>127000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30</xdr:col>
      <xdr:colOff>12700</xdr:colOff>
      <xdr:row>6</xdr:row>
      <xdr:rowOff>0</xdr:rowOff>
    </xdr:from>
    <xdr:to>
      <xdr:col>35</xdr:col>
      <xdr:colOff>600075</xdr:colOff>
      <xdr:row>22</xdr:row>
      <xdr:rowOff>127000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36</xdr:col>
      <xdr:colOff>12700</xdr:colOff>
      <xdr:row>6</xdr:row>
      <xdr:rowOff>0</xdr:rowOff>
    </xdr:from>
    <xdr:to>
      <xdr:col>41</xdr:col>
      <xdr:colOff>600075</xdr:colOff>
      <xdr:row>22</xdr:row>
      <xdr:rowOff>127000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42</xdr:col>
      <xdr:colOff>12700</xdr:colOff>
      <xdr:row>6</xdr:row>
      <xdr:rowOff>0</xdr:rowOff>
    </xdr:from>
    <xdr:to>
      <xdr:col>47</xdr:col>
      <xdr:colOff>600075</xdr:colOff>
      <xdr:row>22</xdr:row>
      <xdr:rowOff>127000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48</xdr:col>
      <xdr:colOff>12700</xdr:colOff>
      <xdr:row>6</xdr:row>
      <xdr:rowOff>0</xdr:rowOff>
    </xdr:from>
    <xdr:to>
      <xdr:col>53</xdr:col>
      <xdr:colOff>600075</xdr:colOff>
      <xdr:row>22</xdr:row>
      <xdr:rowOff>127000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54</xdr:col>
      <xdr:colOff>12700</xdr:colOff>
      <xdr:row>6</xdr:row>
      <xdr:rowOff>0</xdr:rowOff>
    </xdr:from>
    <xdr:to>
      <xdr:col>59</xdr:col>
      <xdr:colOff>600075</xdr:colOff>
      <xdr:row>22</xdr:row>
      <xdr:rowOff>127000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</xdr:col>
      <xdr:colOff>847724</xdr:colOff>
      <xdr:row>25</xdr:row>
      <xdr:rowOff>0</xdr:rowOff>
    </xdr:from>
    <xdr:to>
      <xdr:col>8</xdr:col>
      <xdr:colOff>438149</xdr:colOff>
      <xdr:row>39</xdr:row>
      <xdr:rowOff>85725</xdr:rowOff>
    </xdr:to>
    <xdr:sp macro="" textlink="">
      <xdr:nvSpPr>
        <xdr:cNvPr id="12" name="TextBox 11"/>
        <xdr:cNvSpPr txBox="1"/>
      </xdr:nvSpPr>
      <xdr:spPr>
        <a:xfrm>
          <a:off x="2543174" y="4619625"/>
          <a:ext cx="4676775" cy="27527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Here are some comments about these scatters:</a:t>
          </a:r>
        </a:p>
        <a:p>
          <a:endParaRPr lang="en-US" sz="1100"/>
        </a:p>
        <a:p>
          <a:r>
            <a:rPr lang="en-US" sz="1100"/>
            <a:t>1. Not surprisingly, Overall is highly correlated with peer</a:t>
          </a:r>
          <a:r>
            <a:rPr lang="en-US" sz="1100" baseline="0"/>
            <a:t> and recruiter ratings.</a:t>
          </a:r>
        </a:p>
        <a:p>
          <a:endParaRPr lang="en-US" sz="1100" baseline="0"/>
        </a:p>
        <a:p>
          <a:r>
            <a:rPr lang="en-US" sz="1100" baseline="0"/>
            <a:t>2. Overall is fairly highly correlated with GPA, GMAT, Salary, and Enrollment. (But note the outlier, U of Texas, in the GPA scatterplot. It has the highest GPA but a low rating.)</a:t>
          </a:r>
        </a:p>
        <a:p>
          <a:endParaRPr lang="en-US" sz="1100" baseline="0"/>
        </a:p>
        <a:p>
          <a:r>
            <a:rPr lang="en-US" sz="1100" baseline="0"/>
            <a:t>3. Overall is fairly highly negatively correlated with Accept Rate, as seen in the previous sheet.</a:t>
          </a:r>
        </a:p>
        <a:p>
          <a:endParaRPr lang="en-US" sz="1100" baseline="0"/>
        </a:p>
        <a:p>
          <a:r>
            <a:rPr lang="en-US" sz="1100" baseline="0"/>
            <a:t>4. Overall is positively but not highly correlated with Employed1, Employed2, and Out of State.</a:t>
          </a: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L51"/>
  <sheetViews>
    <sheetView tabSelected="1" workbookViewId="0"/>
  </sheetViews>
  <sheetFormatPr defaultRowHeight="15" x14ac:dyDescent="0.25"/>
  <cols>
    <col min="1" max="1" width="51" customWidth="1"/>
    <col min="2" max="2" width="7.42578125" bestFit="1" customWidth="1"/>
    <col min="3" max="3" width="6" style="5" bestFit="1" customWidth="1"/>
    <col min="4" max="4" width="10" style="5" bestFit="1" customWidth="1"/>
    <col min="5" max="5" width="5" style="6" bestFit="1" customWidth="1"/>
    <col min="6" max="6" width="6.28515625" bestFit="1" customWidth="1"/>
    <col min="7" max="7" width="11.42578125" style="7" bestFit="1" customWidth="1"/>
    <col min="8" max="8" width="9.28515625" bestFit="1" customWidth="1"/>
    <col min="9" max="10" width="10.85546875" style="7" bestFit="1" customWidth="1"/>
    <col min="11" max="11" width="11.5703125" bestFit="1" customWidth="1"/>
    <col min="12" max="12" width="10.85546875" bestFit="1" customWidth="1"/>
  </cols>
  <sheetData>
    <row r="1" spans="1:12" s="1" customFormat="1" x14ac:dyDescent="0.25">
      <c r="A1" s="8" t="s">
        <v>59</v>
      </c>
      <c r="B1" s="9" t="s">
        <v>0</v>
      </c>
      <c r="C1" s="10" t="s">
        <v>1</v>
      </c>
      <c r="D1" s="10" t="s">
        <v>2</v>
      </c>
      <c r="E1" s="11" t="s">
        <v>3</v>
      </c>
      <c r="F1" s="12" t="s">
        <v>4</v>
      </c>
      <c r="G1" s="13" t="s">
        <v>172</v>
      </c>
      <c r="H1" s="9" t="s">
        <v>5</v>
      </c>
      <c r="I1" s="13" t="s">
        <v>6</v>
      </c>
      <c r="J1" s="13" t="s">
        <v>7</v>
      </c>
      <c r="K1" s="9" t="s">
        <v>173</v>
      </c>
      <c r="L1" s="9" t="s">
        <v>8</v>
      </c>
    </row>
    <row r="2" spans="1:12" x14ac:dyDescent="0.25">
      <c r="A2" s="2" t="s">
        <v>9</v>
      </c>
      <c r="B2">
        <v>100</v>
      </c>
      <c r="C2" s="5">
        <v>4.8</v>
      </c>
      <c r="D2" s="5">
        <v>4.5</v>
      </c>
      <c r="E2" s="6">
        <v>3.66</v>
      </c>
      <c r="F2">
        <v>720</v>
      </c>
      <c r="G2" s="7">
        <v>0.115</v>
      </c>
      <c r="H2" s="3">
        <v>144261</v>
      </c>
      <c r="I2" s="7">
        <v>0.87</v>
      </c>
      <c r="J2" s="7">
        <v>0.93300000000000005</v>
      </c>
      <c r="K2" s="3">
        <v>50830</v>
      </c>
      <c r="L2" s="4">
        <v>1801</v>
      </c>
    </row>
    <row r="3" spans="1:12" x14ac:dyDescent="0.25">
      <c r="A3" s="2" t="s">
        <v>10</v>
      </c>
      <c r="B3">
        <v>99</v>
      </c>
      <c r="C3" s="5">
        <v>4.8</v>
      </c>
      <c r="D3" s="5">
        <v>4.5</v>
      </c>
      <c r="E3" s="6">
        <v>3.64</v>
      </c>
      <c r="F3">
        <v>726</v>
      </c>
      <c r="G3" s="7">
        <v>7.4999999999999997E-2</v>
      </c>
      <c r="H3" s="3">
        <v>140771</v>
      </c>
      <c r="I3" s="7">
        <v>0.82499999999999996</v>
      </c>
      <c r="J3" s="7">
        <v>0.92600000000000005</v>
      </c>
      <c r="K3" s="3">
        <v>48921</v>
      </c>
      <c r="L3">
        <v>740</v>
      </c>
    </row>
    <row r="4" spans="1:12" x14ac:dyDescent="0.25">
      <c r="A4" s="2" t="s">
        <v>13</v>
      </c>
      <c r="B4">
        <v>93</v>
      </c>
      <c r="C4" s="5">
        <v>4.7</v>
      </c>
      <c r="D4" s="5">
        <v>4.3</v>
      </c>
      <c r="E4" s="6">
        <v>3.51</v>
      </c>
      <c r="F4">
        <v>710</v>
      </c>
      <c r="G4" s="7">
        <v>0.19400000000000001</v>
      </c>
      <c r="H4" s="3">
        <v>130365</v>
      </c>
      <c r="I4" s="7">
        <v>0.89300000000000002</v>
      </c>
      <c r="J4" s="7">
        <v>0.94399999999999995</v>
      </c>
      <c r="K4" s="3">
        <v>46791</v>
      </c>
      <c r="L4" s="4">
        <v>1254</v>
      </c>
    </row>
    <row r="5" spans="1:12" x14ac:dyDescent="0.25">
      <c r="A5" s="2" t="s">
        <v>11</v>
      </c>
      <c r="B5">
        <v>93</v>
      </c>
      <c r="C5" s="5">
        <v>4.8</v>
      </c>
      <c r="D5" s="5">
        <v>4.3</v>
      </c>
      <c r="E5" s="6">
        <v>3.5</v>
      </c>
      <c r="F5">
        <v>714</v>
      </c>
      <c r="G5" s="7">
        <v>0.16300000000000001</v>
      </c>
      <c r="H5" s="3">
        <v>136676</v>
      </c>
      <c r="I5" s="7">
        <v>0.84599999999999997</v>
      </c>
      <c r="J5" s="7">
        <v>0.89100000000000001</v>
      </c>
      <c r="K5" s="3">
        <v>53030</v>
      </c>
      <c r="L5" s="4">
        <v>1611</v>
      </c>
    </row>
    <row r="6" spans="1:12" x14ac:dyDescent="0.25">
      <c r="A6" s="2" t="s">
        <v>12</v>
      </c>
      <c r="B6">
        <v>92</v>
      </c>
      <c r="C6" s="5">
        <v>4.8</v>
      </c>
      <c r="D6" s="5">
        <v>4.3</v>
      </c>
      <c r="E6" s="6">
        <v>3.54</v>
      </c>
      <c r="F6">
        <v>708</v>
      </c>
      <c r="G6" s="7">
        <v>0.15</v>
      </c>
      <c r="H6" s="3">
        <v>131087</v>
      </c>
      <c r="I6" s="7">
        <v>0.79</v>
      </c>
      <c r="J6" s="7">
        <v>0.90300000000000002</v>
      </c>
      <c r="K6" s="3">
        <v>47034</v>
      </c>
      <c r="L6">
        <v>788</v>
      </c>
    </row>
    <row r="7" spans="1:12" x14ac:dyDescent="0.25">
      <c r="A7" s="2" t="s">
        <v>15</v>
      </c>
      <c r="B7">
        <v>92</v>
      </c>
      <c r="C7" s="5">
        <v>4.7</v>
      </c>
      <c r="D7" s="5">
        <v>4.3</v>
      </c>
      <c r="E7" s="6">
        <v>3.5</v>
      </c>
      <c r="F7">
        <v>713</v>
      </c>
      <c r="G7" s="7">
        <v>0.219</v>
      </c>
      <c r="H7" s="3">
        <v>130839</v>
      </c>
      <c r="I7" s="7">
        <v>0.874</v>
      </c>
      <c r="J7" s="7">
        <v>0.92200000000000004</v>
      </c>
      <c r="K7" s="3">
        <v>47938</v>
      </c>
      <c r="L7" s="4">
        <v>1144</v>
      </c>
    </row>
    <row r="8" spans="1:12" x14ac:dyDescent="0.25">
      <c r="A8" s="2" t="s">
        <v>16</v>
      </c>
      <c r="B8">
        <v>89</v>
      </c>
      <c r="C8" s="5">
        <v>4.5999999999999996</v>
      </c>
      <c r="D8" s="5">
        <v>4</v>
      </c>
      <c r="E8" s="6">
        <v>3.56</v>
      </c>
      <c r="F8">
        <v>714</v>
      </c>
      <c r="G8" s="7">
        <v>0.11700000000000001</v>
      </c>
      <c r="H8" s="3">
        <v>126886</v>
      </c>
      <c r="I8" s="7">
        <v>0.85099999999999998</v>
      </c>
      <c r="J8" s="7">
        <v>0.91200000000000003</v>
      </c>
      <c r="K8" s="3">
        <v>40605</v>
      </c>
      <c r="L8">
        <v>500</v>
      </c>
    </row>
    <row r="9" spans="1:12" x14ac:dyDescent="0.25">
      <c r="A9" s="2" t="s">
        <v>17</v>
      </c>
      <c r="B9">
        <v>87</v>
      </c>
      <c r="C9" s="5">
        <v>4.3</v>
      </c>
      <c r="D9" s="5">
        <v>4.0999999999999996</v>
      </c>
      <c r="E9" s="6">
        <v>3.44</v>
      </c>
      <c r="F9">
        <v>712</v>
      </c>
      <c r="G9" s="7">
        <v>0.16</v>
      </c>
      <c r="H9" s="3">
        <v>133407</v>
      </c>
      <c r="I9" s="7">
        <v>0.85</v>
      </c>
      <c r="J9" s="7">
        <v>0.93600000000000005</v>
      </c>
      <c r="K9" s="3">
        <v>45900</v>
      </c>
      <c r="L9">
        <v>506</v>
      </c>
    </row>
    <row r="10" spans="1:12" x14ac:dyDescent="0.25">
      <c r="A10" s="2" t="s">
        <v>14</v>
      </c>
      <c r="B10">
        <v>86</v>
      </c>
      <c r="C10" s="5">
        <v>4.5</v>
      </c>
      <c r="D10" s="5">
        <v>4.0999999999999996</v>
      </c>
      <c r="E10" s="6">
        <v>3.4</v>
      </c>
      <c r="F10">
        <v>709</v>
      </c>
      <c r="G10" s="7">
        <v>0.151</v>
      </c>
      <c r="H10" s="3">
        <v>130281</v>
      </c>
      <c r="I10" s="7">
        <v>0.78200000000000003</v>
      </c>
      <c r="J10" s="7">
        <v>0.92200000000000004</v>
      </c>
      <c r="K10" s="3">
        <v>48566</v>
      </c>
      <c r="L10" s="4">
        <v>1234</v>
      </c>
    </row>
    <row r="11" spans="1:12" x14ac:dyDescent="0.25">
      <c r="A11" s="2" t="s">
        <v>24</v>
      </c>
      <c r="B11">
        <v>85</v>
      </c>
      <c r="C11" s="5">
        <v>4.3</v>
      </c>
      <c r="D11" s="5">
        <v>4</v>
      </c>
      <c r="E11" s="6">
        <v>3.52</v>
      </c>
      <c r="F11">
        <v>718</v>
      </c>
      <c r="G11" s="7">
        <v>0.14399999999999999</v>
      </c>
      <c r="H11" s="3">
        <v>117366</v>
      </c>
      <c r="I11" s="7">
        <v>0.75600000000000001</v>
      </c>
      <c r="J11" s="7">
        <v>0.94799999999999995</v>
      </c>
      <c r="K11" s="3">
        <v>47300</v>
      </c>
      <c r="L11">
        <v>382</v>
      </c>
    </row>
    <row r="12" spans="1:12" x14ac:dyDescent="0.25">
      <c r="A12" s="2" t="s">
        <v>23</v>
      </c>
      <c r="B12">
        <v>83</v>
      </c>
      <c r="C12" s="5">
        <v>4.3</v>
      </c>
      <c r="D12" s="5">
        <v>3.9</v>
      </c>
      <c r="E12" s="6">
        <v>3.43</v>
      </c>
      <c r="F12">
        <v>708</v>
      </c>
      <c r="G12" s="7">
        <v>0.13600000000000001</v>
      </c>
      <c r="H12" s="3">
        <v>128968</v>
      </c>
      <c r="I12" s="7">
        <v>0.82</v>
      </c>
      <c r="J12" s="7">
        <v>0.91700000000000004</v>
      </c>
      <c r="K12" s="3">
        <v>43942</v>
      </c>
      <c r="L12">
        <v>841</v>
      </c>
    </row>
    <row r="13" spans="1:12" x14ac:dyDescent="0.25">
      <c r="A13" s="2" t="s">
        <v>19</v>
      </c>
      <c r="B13">
        <v>82</v>
      </c>
      <c r="C13" s="5">
        <v>4.4000000000000004</v>
      </c>
      <c r="D13" s="5">
        <v>4</v>
      </c>
      <c r="E13" s="6">
        <v>3.4</v>
      </c>
      <c r="F13">
        <v>696</v>
      </c>
      <c r="G13" s="7">
        <v>0.30399999999999999</v>
      </c>
      <c r="H13" s="3">
        <v>122742</v>
      </c>
      <c r="I13" s="7">
        <v>0.83299999999999996</v>
      </c>
      <c r="J13" s="7">
        <v>0.91700000000000004</v>
      </c>
      <c r="K13" s="3">
        <v>45813</v>
      </c>
      <c r="L13">
        <v>875</v>
      </c>
    </row>
    <row r="14" spans="1:12" x14ac:dyDescent="0.25">
      <c r="A14" s="2" t="s">
        <v>18</v>
      </c>
      <c r="B14">
        <v>81</v>
      </c>
      <c r="C14" s="5">
        <v>4.4000000000000004</v>
      </c>
      <c r="D14" s="5">
        <v>4</v>
      </c>
      <c r="E14" s="6">
        <v>3.32</v>
      </c>
      <c r="F14">
        <v>706</v>
      </c>
      <c r="G14" s="7">
        <v>0.20100000000000001</v>
      </c>
      <c r="H14" s="3">
        <v>125773</v>
      </c>
      <c r="I14" s="7">
        <v>0.82399999999999995</v>
      </c>
      <c r="J14" s="7">
        <v>0.85299999999999998</v>
      </c>
      <c r="K14" s="3">
        <v>45439</v>
      </c>
      <c r="L14">
        <v>843</v>
      </c>
    </row>
    <row r="15" spans="1:12" x14ac:dyDescent="0.25">
      <c r="A15" s="2" t="s">
        <v>20</v>
      </c>
      <c r="B15">
        <v>80</v>
      </c>
      <c r="C15" s="5">
        <v>4.2</v>
      </c>
      <c r="D15" s="5">
        <v>3.9</v>
      </c>
      <c r="E15" s="6">
        <v>3.5</v>
      </c>
      <c r="F15">
        <v>711</v>
      </c>
      <c r="G15" s="7">
        <v>0.19500000000000001</v>
      </c>
      <c r="H15" s="3">
        <v>117253</v>
      </c>
      <c r="I15" s="7">
        <v>0.74199999999999999</v>
      </c>
      <c r="J15" s="7">
        <v>0.88900000000000001</v>
      </c>
      <c r="K15" s="3">
        <v>38563</v>
      </c>
      <c r="L15">
        <v>731</v>
      </c>
    </row>
    <row r="16" spans="1:12" x14ac:dyDescent="0.25">
      <c r="A16" s="2" t="s">
        <v>25</v>
      </c>
      <c r="B16">
        <v>79</v>
      </c>
      <c r="C16" s="5">
        <v>4</v>
      </c>
      <c r="D16" s="5">
        <v>3.8</v>
      </c>
      <c r="E16" s="6">
        <v>3.35</v>
      </c>
      <c r="F16">
        <v>690</v>
      </c>
      <c r="G16" s="7">
        <v>0.28299999999999997</v>
      </c>
      <c r="H16" s="3">
        <v>122944</v>
      </c>
      <c r="I16" s="7">
        <v>0.94</v>
      </c>
      <c r="J16" s="7">
        <v>0.96199999999999997</v>
      </c>
      <c r="K16" s="3">
        <v>48204</v>
      </c>
      <c r="L16">
        <v>392</v>
      </c>
    </row>
    <row r="17" spans="1:12" x14ac:dyDescent="0.25">
      <c r="A17" s="2" t="s">
        <v>21</v>
      </c>
      <c r="B17">
        <v>79</v>
      </c>
      <c r="C17" s="5">
        <v>4.0999999999999996</v>
      </c>
      <c r="D17" s="5">
        <v>4</v>
      </c>
      <c r="E17" s="6">
        <v>3.35</v>
      </c>
      <c r="F17">
        <v>693</v>
      </c>
      <c r="G17" s="7">
        <v>0.246</v>
      </c>
      <c r="H17" s="3">
        <v>126362</v>
      </c>
      <c r="I17" s="7">
        <v>0.85099999999999998</v>
      </c>
      <c r="J17" s="7">
        <v>0.90800000000000003</v>
      </c>
      <c r="K17" s="3">
        <v>45500</v>
      </c>
      <c r="L17">
        <v>644</v>
      </c>
    </row>
    <row r="18" spans="1:12" x14ac:dyDescent="0.25">
      <c r="A18" s="2" t="s">
        <v>22</v>
      </c>
      <c r="B18">
        <v>78</v>
      </c>
      <c r="C18" s="5">
        <v>4.2</v>
      </c>
      <c r="D18" s="5">
        <v>3.9</v>
      </c>
      <c r="E18" s="6">
        <v>3.3</v>
      </c>
      <c r="F18">
        <v>697</v>
      </c>
      <c r="G18" s="7">
        <v>0.20599999999999999</v>
      </c>
      <c r="H18" s="3">
        <v>122776</v>
      </c>
      <c r="I18" s="7">
        <v>0.80700000000000005</v>
      </c>
      <c r="J18" s="7">
        <v>0.90700000000000003</v>
      </c>
      <c r="K18" s="3">
        <v>46510</v>
      </c>
      <c r="L18">
        <v>593</v>
      </c>
    </row>
    <row r="19" spans="1:12" x14ac:dyDescent="0.25">
      <c r="A19" s="2" t="s">
        <v>34</v>
      </c>
      <c r="B19">
        <v>74</v>
      </c>
      <c r="C19" s="5">
        <v>4</v>
      </c>
      <c r="D19" s="5">
        <v>3.8</v>
      </c>
      <c r="E19" s="6">
        <v>3.39</v>
      </c>
      <c r="F19">
        <v>681</v>
      </c>
      <c r="G19" s="7">
        <v>0.26700000000000002</v>
      </c>
      <c r="H19" s="3">
        <v>116484</v>
      </c>
      <c r="I19" s="7">
        <v>0.82399999999999995</v>
      </c>
      <c r="J19" s="7">
        <v>0.88700000000000001</v>
      </c>
      <c r="K19" s="3">
        <v>40900</v>
      </c>
      <c r="L19">
        <v>540</v>
      </c>
    </row>
    <row r="20" spans="1:12" x14ac:dyDescent="0.25">
      <c r="A20" s="2" t="s">
        <v>41</v>
      </c>
      <c r="B20">
        <v>71</v>
      </c>
      <c r="C20" s="5">
        <v>3.6</v>
      </c>
      <c r="D20" s="5">
        <v>3.6</v>
      </c>
      <c r="E20" s="6">
        <v>3.35</v>
      </c>
      <c r="F20">
        <v>678</v>
      </c>
      <c r="G20" s="7">
        <v>0.30199999999999999</v>
      </c>
      <c r="H20" s="3">
        <v>114463</v>
      </c>
      <c r="I20" s="7">
        <v>0.879</v>
      </c>
      <c r="J20" s="7">
        <v>0.98199999999999998</v>
      </c>
      <c r="K20" s="3">
        <v>41934</v>
      </c>
      <c r="L20">
        <v>522</v>
      </c>
    </row>
    <row r="21" spans="1:12" x14ac:dyDescent="0.25">
      <c r="A21" s="2" t="s">
        <v>30</v>
      </c>
      <c r="B21">
        <v>70</v>
      </c>
      <c r="C21" s="5">
        <v>4</v>
      </c>
      <c r="D21" s="5">
        <v>3.8</v>
      </c>
      <c r="E21" s="6">
        <v>3.3</v>
      </c>
      <c r="F21">
        <v>678</v>
      </c>
      <c r="G21" s="7">
        <v>0.34300000000000003</v>
      </c>
      <c r="H21" s="3">
        <v>110202</v>
      </c>
      <c r="I21" s="7">
        <v>0.78500000000000003</v>
      </c>
      <c r="J21" s="7">
        <v>0.86499999999999999</v>
      </c>
      <c r="K21" s="3">
        <v>42239</v>
      </c>
      <c r="L21">
        <v>562</v>
      </c>
    </row>
    <row r="22" spans="1:12" x14ac:dyDescent="0.25">
      <c r="A22" s="2" t="s">
        <v>26</v>
      </c>
      <c r="B22">
        <v>70</v>
      </c>
      <c r="C22" s="5">
        <v>3.9</v>
      </c>
      <c r="D22" s="5">
        <v>3.5</v>
      </c>
      <c r="E22" s="6">
        <v>3.32</v>
      </c>
      <c r="F22">
        <v>692</v>
      </c>
      <c r="G22" s="7">
        <v>0.23</v>
      </c>
      <c r="H22" s="3">
        <v>104382</v>
      </c>
      <c r="I22" s="7">
        <v>0.80100000000000005</v>
      </c>
      <c r="J22" s="7">
        <v>0.93700000000000006</v>
      </c>
      <c r="K22" s="3">
        <v>44502</v>
      </c>
      <c r="L22">
        <v>426</v>
      </c>
    </row>
    <row r="23" spans="1:12" x14ac:dyDescent="0.25">
      <c r="A23" s="2" t="s">
        <v>27</v>
      </c>
      <c r="B23">
        <v>69</v>
      </c>
      <c r="C23" s="5">
        <v>3.8</v>
      </c>
      <c r="D23" s="5">
        <v>3.7</v>
      </c>
      <c r="E23" s="6">
        <v>3.4</v>
      </c>
      <c r="F23">
        <v>680</v>
      </c>
      <c r="G23" s="7">
        <v>0.28100000000000003</v>
      </c>
      <c r="H23" s="3">
        <v>108107</v>
      </c>
      <c r="I23" s="7">
        <v>0.70699999999999996</v>
      </c>
      <c r="J23" s="7">
        <v>0.86</v>
      </c>
      <c r="K23" s="3">
        <v>41428</v>
      </c>
      <c r="L23">
        <v>373</v>
      </c>
    </row>
    <row r="24" spans="1:12" x14ac:dyDescent="0.25">
      <c r="A24" s="2" t="s">
        <v>49</v>
      </c>
      <c r="B24">
        <v>69</v>
      </c>
      <c r="C24" s="5">
        <v>3.3</v>
      </c>
      <c r="D24" s="5">
        <v>3.5</v>
      </c>
      <c r="E24" s="6">
        <v>3.4</v>
      </c>
      <c r="F24">
        <v>681</v>
      </c>
      <c r="G24" s="7">
        <v>0.30099999999999999</v>
      </c>
      <c r="H24" s="3">
        <v>105266</v>
      </c>
      <c r="I24" s="7">
        <v>0.92700000000000005</v>
      </c>
      <c r="J24" s="7">
        <v>1</v>
      </c>
      <c r="K24" s="3">
        <v>32076</v>
      </c>
      <c r="L24">
        <v>154</v>
      </c>
    </row>
    <row r="25" spans="1:12" x14ac:dyDescent="0.25">
      <c r="A25" s="2" t="s">
        <v>31</v>
      </c>
      <c r="B25">
        <v>69</v>
      </c>
      <c r="C25" s="5">
        <v>3.8</v>
      </c>
      <c r="D25" s="5">
        <v>3.7</v>
      </c>
      <c r="E25" s="6">
        <v>3.35</v>
      </c>
      <c r="F25">
        <v>663</v>
      </c>
      <c r="G25" s="7">
        <v>0.34</v>
      </c>
      <c r="H25" s="3">
        <v>109329</v>
      </c>
      <c r="I25" s="7">
        <v>0.82299999999999995</v>
      </c>
      <c r="J25" s="7">
        <v>0.89700000000000002</v>
      </c>
      <c r="K25" s="3">
        <v>38221</v>
      </c>
      <c r="L25">
        <v>474</v>
      </c>
    </row>
    <row r="26" spans="1:12" x14ac:dyDescent="0.25">
      <c r="A26" s="2" t="s">
        <v>47</v>
      </c>
      <c r="B26">
        <v>69</v>
      </c>
      <c r="C26" s="5">
        <v>3.8</v>
      </c>
      <c r="D26" s="5">
        <v>3.6</v>
      </c>
      <c r="E26" s="6">
        <v>3.42</v>
      </c>
      <c r="F26">
        <v>681</v>
      </c>
      <c r="G26" s="7">
        <v>0.33800000000000002</v>
      </c>
      <c r="H26" s="3">
        <v>103184</v>
      </c>
      <c r="I26" s="7">
        <v>0.76600000000000001</v>
      </c>
      <c r="J26" s="7">
        <v>0.90400000000000003</v>
      </c>
      <c r="K26" s="3">
        <v>41586</v>
      </c>
      <c r="L26">
        <v>294</v>
      </c>
    </row>
    <row r="27" spans="1:12" x14ac:dyDescent="0.25">
      <c r="A27" s="2" t="s">
        <v>28</v>
      </c>
      <c r="B27">
        <v>67</v>
      </c>
      <c r="C27" s="5">
        <v>3.6</v>
      </c>
      <c r="D27" s="5">
        <v>3.3</v>
      </c>
      <c r="E27" s="6">
        <v>3.41</v>
      </c>
      <c r="F27">
        <v>674</v>
      </c>
      <c r="G27" s="7">
        <v>0.30499999999999999</v>
      </c>
      <c r="H27" s="3">
        <v>101146</v>
      </c>
      <c r="I27" s="7">
        <v>0.80800000000000005</v>
      </c>
      <c r="J27" s="7">
        <v>0.97099999999999997</v>
      </c>
      <c r="K27" s="3">
        <v>37845</v>
      </c>
      <c r="L27">
        <v>277</v>
      </c>
    </row>
    <row r="28" spans="1:12" x14ac:dyDescent="0.25">
      <c r="A28" s="2" t="s">
        <v>36</v>
      </c>
      <c r="B28">
        <v>67</v>
      </c>
      <c r="C28" s="5">
        <v>3.4</v>
      </c>
      <c r="D28" s="5">
        <v>3.6</v>
      </c>
      <c r="E28" s="6">
        <v>3.38</v>
      </c>
      <c r="F28">
        <v>688</v>
      </c>
      <c r="G28" s="7">
        <v>0.309</v>
      </c>
      <c r="H28" s="3">
        <v>98192</v>
      </c>
      <c r="I28" s="7">
        <v>0.83499999999999996</v>
      </c>
      <c r="J28" s="7">
        <v>0.96199999999999997</v>
      </c>
      <c r="K28" s="3">
        <v>32451</v>
      </c>
      <c r="L28">
        <v>223</v>
      </c>
    </row>
    <row r="29" spans="1:12" x14ac:dyDescent="0.25">
      <c r="A29" s="2" t="s">
        <v>44</v>
      </c>
      <c r="B29">
        <v>65</v>
      </c>
      <c r="C29" s="5">
        <v>3.6</v>
      </c>
      <c r="D29" s="5">
        <v>3.3</v>
      </c>
      <c r="E29" s="6">
        <v>3.36</v>
      </c>
      <c r="F29">
        <v>666</v>
      </c>
      <c r="G29" s="7">
        <v>0.33100000000000002</v>
      </c>
      <c r="H29" s="3">
        <v>100907</v>
      </c>
      <c r="I29" s="7">
        <v>0.83499999999999996</v>
      </c>
      <c r="J29" s="7">
        <v>0.94199999999999995</v>
      </c>
      <c r="K29" s="3">
        <v>26568</v>
      </c>
      <c r="L29">
        <v>231</v>
      </c>
    </row>
    <row r="30" spans="1:12" x14ac:dyDescent="0.25">
      <c r="A30" s="2" t="s">
        <v>37</v>
      </c>
      <c r="B30">
        <v>64</v>
      </c>
      <c r="C30" s="5">
        <v>3.5</v>
      </c>
      <c r="D30" s="5">
        <v>3.4</v>
      </c>
      <c r="E30" s="6">
        <v>3.43</v>
      </c>
      <c r="F30">
        <v>676</v>
      </c>
      <c r="G30" s="7">
        <v>0.24199999999999999</v>
      </c>
      <c r="H30" s="3">
        <v>94599</v>
      </c>
      <c r="I30" s="7">
        <v>0.72899999999999998</v>
      </c>
      <c r="J30" s="7">
        <v>0.91500000000000004</v>
      </c>
      <c r="K30" s="3">
        <v>29856</v>
      </c>
      <c r="L30">
        <v>170</v>
      </c>
    </row>
    <row r="31" spans="1:12" x14ac:dyDescent="0.25">
      <c r="A31" s="2" t="s">
        <v>45</v>
      </c>
      <c r="B31">
        <v>64</v>
      </c>
      <c r="C31" s="5">
        <v>3.1</v>
      </c>
      <c r="D31" s="5">
        <v>3.5</v>
      </c>
      <c r="E31" s="6">
        <v>3.52</v>
      </c>
      <c r="F31">
        <v>673</v>
      </c>
      <c r="G31" s="7">
        <v>0.56399999999999995</v>
      </c>
      <c r="H31" s="3">
        <v>102026</v>
      </c>
      <c r="I31" s="7">
        <v>0.77300000000000002</v>
      </c>
      <c r="J31" s="7">
        <v>0.94499999999999995</v>
      </c>
      <c r="K31" s="3">
        <v>9240</v>
      </c>
      <c r="L31">
        <v>314</v>
      </c>
    </row>
    <row r="32" spans="1:12" x14ac:dyDescent="0.25">
      <c r="A32" s="2" t="s">
        <v>43</v>
      </c>
      <c r="B32">
        <v>64</v>
      </c>
      <c r="C32" s="5">
        <v>3.3</v>
      </c>
      <c r="D32" s="5">
        <v>3.3</v>
      </c>
      <c r="E32" s="6">
        <v>3.5</v>
      </c>
      <c r="F32">
        <v>675</v>
      </c>
      <c r="G32" s="7">
        <v>0.32900000000000001</v>
      </c>
      <c r="H32" s="3">
        <v>97206</v>
      </c>
      <c r="I32" s="7">
        <v>0.79300000000000004</v>
      </c>
      <c r="J32" s="7">
        <v>0.91700000000000004</v>
      </c>
      <c r="K32" s="3">
        <v>40005</v>
      </c>
      <c r="L32">
        <v>352</v>
      </c>
    </row>
    <row r="33" spans="1:12" x14ac:dyDescent="0.25">
      <c r="A33" s="2" t="s">
        <v>35</v>
      </c>
      <c r="B33">
        <v>63</v>
      </c>
      <c r="C33" s="5">
        <v>3.6</v>
      </c>
      <c r="D33" s="5">
        <v>3.5</v>
      </c>
      <c r="E33" s="6">
        <v>3.4</v>
      </c>
      <c r="F33">
        <v>662</v>
      </c>
      <c r="G33" s="7">
        <v>0.29899999999999999</v>
      </c>
      <c r="H33" s="3">
        <v>96470</v>
      </c>
      <c r="I33" s="7">
        <v>0.78400000000000003</v>
      </c>
      <c r="J33" s="7">
        <v>0.86299999999999999</v>
      </c>
      <c r="K33" s="3">
        <v>34940</v>
      </c>
      <c r="L33">
        <v>293</v>
      </c>
    </row>
    <row r="34" spans="1:12" x14ac:dyDescent="0.25">
      <c r="A34" s="2" t="s">
        <v>32</v>
      </c>
      <c r="B34">
        <v>62</v>
      </c>
      <c r="C34" s="5">
        <v>3.3</v>
      </c>
      <c r="D34" s="5">
        <v>3.2</v>
      </c>
      <c r="E34" s="6">
        <v>3.39</v>
      </c>
      <c r="F34">
        <v>643</v>
      </c>
      <c r="G34" s="7">
        <v>0.26100000000000001</v>
      </c>
      <c r="H34" s="3">
        <v>96485</v>
      </c>
      <c r="I34" s="7">
        <v>0.91200000000000003</v>
      </c>
      <c r="J34" s="7">
        <v>0.98199999999999998</v>
      </c>
      <c r="K34" s="3">
        <v>28022</v>
      </c>
      <c r="L34">
        <v>164</v>
      </c>
    </row>
    <row r="35" spans="1:12" x14ac:dyDescent="0.25">
      <c r="A35" s="2" t="s">
        <v>29</v>
      </c>
      <c r="B35">
        <v>62</v>
      </c>
      <c r="C35" s="5">
        <v>3.5</v>
      </c>
      <c r="D35" s="5">
        <v>3.5</v>
      </c>
      <c r="E35" s="6">
        <v>3.31</v>
      </c>
      <c r="F35">
        <v>663</v>
      </c>
      <c r="G35" s="7">
        <v>0.39100000000000001</v>
      </c>
      <c r="H35" s="3">
        <v>104745</v>
      </c>
      <c r="I35" s="7">
        <v>0.78600000000000003</v>
      </c>
      <c r="J35" s="7">
        <v>0.85699999999999998</v>
      </c>
      <c r="K35" s="3">
        <v>39238</v>
      </c>
      <c r="L35">
        <v>199</v>
      </c>
    </row>
    <row r="36" spans="1:12" x14ac:dyDescent="0.25">
      <c r="A36" s="2" t="s">
        <v>40</v>
      </c>
      <c r="B36">
        <v>62</v>
      </c>
      <c r="C36" s="5">
        <v>3.4</v>
      </c>
      <c r="D36" s="5">
        <v>3.4</v>
      </c>
      <c r="E36" s="6">
        <v>3.3</v>
      </c>
      <c r="F36">
        <v>677</v>
      </c>
      <c r="G36" s="7">
        <v>0.34100000000000003</v>
      </c>
      <c r="H36" s="3">
        <v>102028</v>
      </c>
      <c r="I36" s="7">
        <v>0.78</v>
      </c>
      <c r="J36" s="7">
        <v>0.90700000000000003</v>
      </c>
      <c r="K36" s="3">
        <v>37740</v>
      </c>
      <c r="L36">
        <v>315</v>
      </c>
    </row>
    <row r="37" spans="1:12" x14ac:dyDescent="0.25">
      <c r="A37" s="2" t="s">
        <v>46</v>
      </c>
      <c r="B37">
        <v>62</v>
      </c>
      <c r="C37" s="5">
        <v>3.5</v>
      </c>
      <c r="D37" s="5">
        <v>3.5</v>
      </c>
      <c r="E37" s="6">
        <v>3.3</v>
      </c>
      <c r="F37">
        <v>656</v>
      </c>
      <c r="G37" s="7">
        <v>0.35699999999999998</v>
      </c>
      <c r="H37" s="3">
        <v>103262</v>
      </c>
      <c r="I37" s="7">
        <v>0.755</v>
      </c>
      <c r="J37" s="7">
        <v>0.90200000000000002</v>
      </c>
      <c r="K37" s="3">
        <v>40917</v>
      </c>
      <c r="L37">
        <v>390</v>
      </c>
    </row>
    <row r="38" spans="1:12" x14ac:dyDescent="0.25">
      <c r="A38" s="2" t="s">
        <v>58</v>
      </c>
      <c r="B38">
        <v>61</v>
      </c>
      <c r="C38" s="5">
        <v>3.3</v>
      </c>
      <c r="D38" s="5">
        <v>3.4</v>
      </c>
      <c r="E38" s="6">
        <v>3.34</v>
      </c>
      <c r="F38">
        <v>687</v>
      </c>
      <c r="G38" s="7">
        <v>0.314</v>
      </c>
      <c r="H38" s="3">
        <v>84990</v>
      </c>
      <c r="I38" s="7">
        <v>0.82299999999999995</v>
      </c>
      <c r="J38" s="7">
        <v>0.93500000000000005</v>
      </c>
      <c r="K38" s="3">
        <v>24066</v>
      </c>
      <c r="L38">
        <v>142</v>
      </c>
    </row>
    <row r="39" spans="1:12" x14ac:dyDescent="0.25">
      <c r="A39" s="2" t="s">
        <v>51</v>
      </c>
      <c r="B39">
        <v>60</v>
      </c>
      <c r="C39" s="5">
        <v>3.3</v>
      </c>
      <c r="D39" s="5">
        <v>3.2</v>
      </c>
      <c r="E39" s="6">
        <v>3.29</v>
      </c>
      <c r="F39">
        <v>667</v>
      </c>
      <c r="G39" s="7">
        <v>0.311</v>
      </c>
      <c r="H39" s="3">
        <v>108596</v>
      </c>
      <c r="I39" s="7">
        <v>0.79200000000000004</v>
      </c>
      <c r="J39" s="7">
        <v>0.89600000000000002</v>
      </c>
      <c r="K39" s="3">
        <v>38234</v>
      </c>
      <c r="L39">
        <v>250</v>
      </c>
    </row>
    <row r="40" spans="1:12" x14ac:dyDescent="0.25">
      <c r="A40" s="2" t="s">
        <v>33</v>
      </c>
      <c r="B40">
        <v>60</v>
      </c>
      <c r="C40" s="5">
        <v>3.5</v>
      </c>
      <c r="D40" s="5">
        <v>3.3</v>
      </c>
      <c r="E40" s="6">
        <v>3.4</v>
      </c>
      <c r="F40">
        <v>639</v>
      </c>
      <c r="G40" s="7">
        <v>0.34899999999999998</v>
      </c>
      <c r="H40" s="3">
        <v>97725</v>
      </c>
      <c r="I40" s="7">
        <v>0.75</v>
      </c>
      <c r="J40" s="7">
        <v>0.88800000000000001</v>
      </c>
      <c r="K40" s="3">
        <v>30352</v>
      </c>
      <c r="L40">
        <v>198</v>
      </c>
    </row>
    <row r="41" spans="1:12" x14ac:dyDescent="0.25">
      <c r="A41" s="2" t="s">
        <v>38</v>
      </c>
      <c r="B41">
        <v>59</v>
      </c>
      <c r="C41" s="5">
        <v>3.4</v>
      </c>
      <c r="D41" s="5">
        <v>3.3</v>
      </c>
      <c r="E41" s="6">
        <v>3.24</v>
      </c>
      <c r="F41">
        <v>642</v>
      </c>
      <c r="G41" s="7">
        <v>0.26900000000000002</v>
      </c>
      <c r="H41" s="3">
        <v>104445</v>
      </c>
      <c r="I41" s="7">
        <v>0.81699999999999995</v>
      </c>
      <c r="J41" s="7">
        <v>0.91500000000000004</v>
      </c>
      <c r="K41" s="3">
        <v>29183</v>
      </c>
      <c r="L41">
        <v>214</v>
      </c>
    </row>
    <row r="42" spans="1:12" x14ac:dyDescent="0.25">
      <c r="A42" s="2" t="s">
        <v>50</v>
      </c>
      <c r="B42">
        <v>59</v>
      </c>
      <c r="C42" s="5">
        <v>3.4</v>
      </c>
      <c r="D42" s="5">
        <v>3.4</v>
      </c>
      <c r="E42" s="6">
        <v>3.2</v>
      </c>
      <c r="F42">
        <v>646</v>
      </c>
      <c r="G42" s="7">
        <v>0.27800000000000002</v>
      </c>
      <c r="H42" s="3">
        <v>99655</v>
      </c>
      <c r="I42" s="7">
        <v>0.82599999999999996</v>
      </c>
      <c r="J42" s="7">
        <v>0.92800000000000005</v>
      </c>
      <c r="K42" s="3">
        <v>31128</v>
      </c>
      <c r="L42">
        <v>187</v>
      </c>
    </row>
    <row r="43" spans="1:12" x14ac:dyDescent="0.25">
      <c r="A43" s="2" t="s">
        <v>39</v>
      </c>
      <c r="B43">
        <v>59</v>
      </c>
      <c r="C43" s="5">
        <v>3.3</v>
      </c>
      <c r="D43" s="5">
        <v>3.1</v>
      </c>
      <c r="E43" s="6">
        <v>3.4</v>
      </c>
      <c r="F43">
        <v>675</v>
      </c>
      <c r="G43" s="7">
        <v>0.249</v>
      </c>
      <c r="H43" s="3">
        <v>93712</v>
      </c>
      <c r="I43" s="7">
        <v>0.76300000000000001</v>
      </c>
      <c r="J43" s="7">
        <v>0.89500000000000002</v>
      </c>
      <c r="K43" s="3">
        <v>36894</v>
      </c>
      <c r="L43">
        <v>120</v>
      </c>
    </row>
    <row r="44" spans="1:12" x14ac:dyDescent="0.25">
      <c r="A44" s="2" t="s">
        <v>42</v>
      </c>
      <c r="B44">
        <v>59</v>
      </c>
      <c r="C44" s="5">
        <v>3.5</v>
      </c>
      <c r="D44" s="5">
        <v>3.1</v>
      </c>
      <c r="E44" s="6">
        <v>3.34</v>
      </c>
      <c r="F44">
        <v>660</v>
      </c>
      <c r="G44" s="7">
        <v>0.27800000000000002</v>
      </c>
      <c r="H44" s="3">
        <v>93927</v>
      </c>
      <c r="I44" s="7">
        <v>0.76300000000000001</v>
      </c>
      <c r="J44" s="7">
        <v>0.89200000000000002</v>
      </c>
      <c r="K44" s="3">
        <v>42305</v>
      </c>
      <c r="L44">
        <v>257</v>
      </c>
    </row>
    <row r="45" spans="1:12" x14ac:dyDescent="0.25">
      <c r="A45" s="2" t="s">
        <v>48</v>
      </c>
      <c r="B45">
        <v>58</v>
      </c>
      <c r="C45" s="5">
        <v>3.4</v>
      </c>
      <c r="D45" s="5">
        <v>3.2</v>
      </c>
      <c r="E45" s="6">
        <v>3.3</v>
      </c>
      <c r="F45">
        <v>661</v>
      </c>
      <c r="G45" s="7">
        <v>0.27900000000000003</v>
      </c>
      <c r="H45" s="3">
        <v>93581</v>
      </c>
      <c r="I45" s="7">
        <v>0.70799999999999996</v>
      </c>
      <c r="J45" s="7">
        <v>0.90800000000000003</v>
      </c>
      <c r="K45" s="3">
        <v>66304</v>
      </c>
      <c r="L45">
        <v>202</v>
      </c>
    </row>
    <row r="46" spans="1:12" x14ac:dyDescent="0.25">
      <c r="A46" s="2" t="s">
        <v>54</v>
      </c>
      <c r="B46">
        <v>58</v>
      </c>
      <c r="C46" s="5">
        <v>3.2</v>
      </c>
      <c r="D46" s="5">
        <v>3.1</v>
      </c>
      <c r="E46" s="6">
        <v>3.37</v>
      </c>
      <c r="F46">
        <v>653</v>
      </c>
      <c r="G46" s="7">
        <v>0.38700000000000001</v>
      </c>
      <c r="H46" s="3">
        <v>90714</v>
      </c>
      <c r="I46" s="7">
        <v>0.81</v>
      </c>
      <c r="J46" s="7">
        <v>0.95199999999999996</v>
      </c>
      <c r="K46" s="3">
        <v>26167</v>
      </c>
      <c r="L46">
        <v>140</v>
      </c>
    </row>
    <row r="47" spans="1:12" x14ac:dyDescent="0.25">
      <c r="A47" s="2" t="s">
        <v>52</v>
      </c>
      <c r="B47">
        <v>57</v>
      </c>
      <c r="C47" s="5">
        <v>3.1</v>
      </c>
      <c r="D47" s="5">
        <v>3.1</v>
      </c>
      <c r="E47" s="6">
        <v>3.38</v>
      </c>
      <c r="F47">
        <v>680</v>
      </c>
      <c r="G47" s="7">
        <v>0.27800000000000002</v>
      </c>
      <c r="H47" s="3">
        <v>100322</v>
      </c>
      <c r="I47" s="7">
        <v>0.746</v>
      </c>
      <c r="J47" s="7">
        <v>0.83299999999999996</v>
      </c>
      <c r="K47" s="3">
        <v>37456</v>
      </c>
      <c r="L47">
        <v>315</v>
      </c>
    </row>
    <row r="48" spans="1:12" x14ac:dyDescent="0.25">
      <c r="A48" s="2" t="s">
        <v>55</v>
      </c>
      <c r="B48">
        <v>55</v>
      </c>
      <c r="C48" s="5">
        <v>3.2</v>
      </c>
      <c r="D48" s="5">
        <v>3.2</v>
      </c>
      <c r="E48" s="6">
        <v>3.23</v>
      </c>
      <c r="F48">
        <v>642</v>
      </c>
      <c r="G48" s="7">
        <v>0.35699999999999998</v>
      </c>
      <c r="H48" s="3">
        <v>94361</v>
      </c>
      <c r="I48" s="7">
        <v>0.76800000000000002</v>
      </c>
      <c r="J48" s="7">
        <v>0.94599999999999995</v>
      </c>
      <c r="K48" s="3">
        <v>39308</v>
      </c>
      <c r="L48">
        <v>171</v>
      </c>
    </row>
    <row r="49" spans="1:12" x14ac:dyDescent="0.25">
      <c r="A49" s="2" t="s">
        <v>53</v>
      </c>
      <c r="B49">
        <v>54</v>
      </c>
      <c r="C49" s="5">
        <v>3.1</v>
      </c>
      <c r="D49" s="5">
        <v>2.9</v>
      </c>
      <c r="E49" s="6">
        <v>3.3</v>
      </c>
      <c r="F49">
        <v>655</v>
      </c>
      <c r="G49" s="7">
        <v>0.59699999999999998</v>
      </c>
      <c r="H49" s="3">
        <v>91844</v>
      </c>
      <c r="I49" s="7">
        <v>0.82599999999999996</v>
      </c>
      <c r="J49" s="7">
        <v>0.93500000000000005</v>
      </c>
      <c r="K49" s="3">
        <v>45748</v>
      </c>
      <c r="L49">
        <v>175</v>
      </c>
    </row>
    <row r="50" spans="1:12" x14ac:dyDescent="0.25">
      <c r="A50" s="2" t="s">
        <v>56</v>
      </c>
      <c r="B50">
        <v>53</v>
      </c>
      <c r="C50" s="5">
        <v>3.4</v>
      </c>
      <c r="D50" s="5">
        <v>3.3</v>
      </c>
      <c r="E50" s="6">
        <v>3.18</v>
      </c>
      <c r="F50">
        <v>630</v>
      </c>
      <c r="G50" s="7">
        <v>0.47799999999999998</v>
      </c>
      <c r="H50" s="3">
        <v>105470</v>
      </c>
      <c r="I50" s="7">
        <v>0.60899999999999999</v>
      </c>
      <c r="J50" s="7">
        <v>0.84799999999999998</v>
      </c>
      <c r="K50" s="3">
        <v>38500</v>
      </c>
      <c r="L50">
        <v>387</v>
      </c>
    </row>
    <row r="51" spans="1:12" x14ac:dyDescent="0.25">
      <c r="A51" s="2" t="s">
        <v>57</v>
      </c>
      <c r="B51">
        <v>53</v>
      </c>
      <c r="C51" s="5">
        <v>2.8</v>
      </c>
      <c r="D51" s="5">
        <v>3.2</v>
      </c>
      <c r="E51" s="6">
        <v>3.7</v>
      </c>
      <c r="F51">
        <v>651</v>
      </c>
      <c r="G51" s="7">
        <v>0.32700000000000001</v>
      </c>
      <c r="H51" s="3">
        <v>67011</v>
      </c>
      <c r="I51" s="7">
        <v>0.65500000000000003</v>
      </c>
      <c r="J51" s="7">
        <v>0.89700000000000002</v>
      </c>
      <c r="K51" s="3">
        <v>37265</v>
      </c>
      <c r="L51">
        <v>83</v>
      </c>
    </row>
  </sheetData>
  <phoneticPr fontId="6" type="noConversion"/>
  <pageMargins left="0.75" right="0.75" top="1" bottom="1" header="0.5" footer="0.5"/>
  <pageSetup scale="56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workbookViewId="0"/>
  </sheetViews>
  <sheetFormatPr defaultColWidth="30.7109375" defaultRowHeight="15" x14ac:dyDescent="0.25"/>
  <cols>
    <col min="1" max="1" width="30.7109375" style="15"/>
    <col min="2" max="16384" width="30.7109375" style="14"/>
  </cols>
  <sheetData>
    <row r="1" spans="1:20" x14ac:dyDescent="0.25">
      <c r="A1" s="15" t="s">
        <v>69</v>
      </c>
      <c r="B1" s="14" t="s">
        <v>70</v>
      </c>
      <c r="C1" s="14" t="s">
        <v>60</v>
      </c>
      <c r="D1" s="14">
        <v>5</v>
      </c>
      <c r="E1" s="14" t="s">
        <v>61</v>
      </c>
      <c r="F1" s="14">
        <v>5</v>
      </c>
      <c r="G1" s="14" t="s">
        <v>62</v>
      </c>
      <c r="H1" s="14">
        <v>0</v>
      </c>
      <c r="I1" s="14" t="s">
        <v>63</v>
      </c>
      <c r="J1" s="14">
        <v>1</v>
      </c>
      <c r="K1" s="14" t="s">
        <v>64</v>
      </c>
      <c r="L1" s="14">
        <v>0</v>
      </c>
      <c r="M1" s="14" t="s">
        <v>65</v>
      </c>
      <c r="N1" s="14">
        <v>0</v>
      </c>
      <c r="O1" s="14" t="s">
        <v>66</v>
      </c>
      <c r="P1" s="14">
        <v>1</v>
      </c>
      <c r="Q1" s="14" t="s">
        <v>67</v>
      </c>
      <c r="R1" s="14">
        <v>0</v>
      </c>
      <c r="S1" s="14" t="s">
        <v>68</v>
      </c>
      <c r="T1" s="14">
        <v>0</v>
      </c>
    </row>
    <row r="2" spans="1:20" x14ac:dyDescent="0.25">
      <c r="A2" s="15" t="s">
        <v>71</v>
      </c>
      <c r="B2" s="14" t="s">
        <v>72</v>
      </c>
    </row>
    <row r="3" spans="1:20" x14ac:dyDescent="0.25">
      <c r="A3" s="15" t="s">
        <v>73</v>
      </c>
      <c r="B3" s="14" t="b">
        <f>IF(B10&gt;256,"TripUpST110AndEarlier",FALSE)</f>
        <v>0</v>
      </c>
    </row>
    <row r="4" spans="1:20" x14ac:dyDescent="0.25">
      <c r="A4" s="15" t="s">
        <v>74</v>
      </c>
      <c r="B4" s="14" t="s">
        <v>75</v>
      </c>
    </row>
    <row r="5" spans="1:20" x14ac:dyDescent="0.25">
      <c r="A5" s="15" t="s">
        <v>76</v>
      </c>
      <c r="B5" s="14" t="b">
        <v>1</v>
      </c>
    </row>
    <row r="6" spans="1:20" x14ac:dyDescent="0.25">
      <c r="A6" s="15" t="s">
        <v>77</v>
      </c>
      <c r="B6" s="14" t="b">
        <v>1</v>
      </c>
    </row>
    <row r="7" spans="1:20" x14ac:dyDescent="0.25">
      <c r="A7" s="15" t="s">
        <v>78</v>
      </c>
      <c r="B7" s="14">
        <f>Data!$A$1:$L$51</f>
        <v>92</v>
      </c>
    </row>
    <row r="8" spans="1:20" x14ac:dyDescent="0.25">
      <c r="A8" s="15" t="s">
        <v>79</v>
      </c>
      <c r="B8" s="14">
        <v>1</v>
      </c>
    </row>
    <row r="9" spans="1:20" x14ac:dyDescent="0.25">
      <c r="A9" s="15" t="s">
        <v>80</v>
      </c>
      <c r="B9" s="14">
        <f>1</f>
        <v>1</v>
      </c>
    </row>
    <row r="10" spans="1:20" x14ac:dyDescent="0.25">
      <c r="A10" s="15" t="s">
        <v>81</v>
      </c>
      <c r="B10" s="14">
        <v>12</v>
      </c>
    </row>
    <row r="12" spans="1:20" x14ac:dyDescent="0.25">
      <c r="A12" s="15" t="s">
        <v>82</v>
      </c>
      <c r="B12" s="14" t="s">
        <v>83</v>
      </c>
      <c r="C12" s="14" t="s">
        <v>84</v>
      </c>
      <c r="D12" s="14" t="s">
        <v>85</v>
      </c>
      <c r="E12" s="14" t="b">
        <v>1</v>
      </c>
      <c r="F12" s="14">
        <v>0</v>
      </c>
      <c r="G12" s="14">
        <v>4</v>
      </c>
    </row>
    <row r="13" spans="1:20" x14ac:dyDescent="0.25">
      <c r="A13" s="15" t="s">
        <v>86</v>
      </c>
      <c r="B13" s="14" t="str">
        <f>Data!$A$1:$A$51</f>
        <v>Duke University (Fuqua) (NC)</v>
      </c>
    </row>
    <row r="14" spans="1:20" x14ac:dyDescent="0.25">
      <c r="A14" s="15" t="s">
        <v>87</v>
      </c>
    </row>
    <row r="15" spans="1:20" x14ac:dyDescent="0.25">
      <c r="A15" s="15" t="s">
        <v>88</v>
      </c>
      <c r="B15" s="14" t="s">
        <v>89</v>
      </c>
      <c r="C15" s="14" t="s">
        <v>90</v>
      </c>
      <c r="D15" s="14" t="s">
        <v>91</v>
      </c>
      <c r="E15" s="14" t="b">
        <v>1</v>
      </c>
      <c r="F15" s="14">
        <v>0</v>
      </c>
      <c r="G15" s="14">
        <v>4</v>
      </c>
    </row>
    <row r="16" spans="1:20" x14ac:dyDescent="0.25">
      <c r="A16" s="15" t="s">
        <v>92</v>
      </c>
      <c r="B16" s="14">
        <f>Data!$B$1:$B$51</f>
        <v>79</v>
      </c>
    </row>
    <row r="17" spans="1:7" x14ac:dyDescent="0.25">
      <c r="A17" s="15" t="s">
        <v>93</v>
      </c>
    </row>
    <row r="18" spans="1:7" x14ac:dyDescent="0.25">
      <c r="A18" s="15" t="s">
        <v>94</v>
      </c>
      <c r="B18" s="14" t="s">
        <v>95</v>
      </c>
      <c r="C18" s="14" t="s">
        <v>96</v>
      </c>
      <c r="D18" s="14" t="s">
        <v>97</v>
      </c>
      <c r="E18" s="14" t="b">
        <v>1</v>
      </c>
      <c r="F18" s="14">
        <v>0</v>
      </c>
      <c r="G18" s="14">
        <v>4</v>
      </c>
    </row>
    <row r="19" spans="1:7" x14ac:dyDescent="0.25">
      <c r="A19" s="15" t="s">
        <v>98</v>
      </c>
      <c r="B19" s="14">
        <f>Data!$C$1:$C$51</f>
        <v>4</v>
      </c>
    </row>
    <row r="20" spans="1:7" x14ac:dyDescent="0.25">
      <c r="A20" s="15" t="s">
        <v>99</v>
      </c>
    </row>
    <row r="21" spans="1:7" x14ac:dyDescent="0.25">
      <c r="A21" s="15" t="s">
        <v>100</v>
      </c>
      <c r="B21" s="14" t="s">
        <v>101</v>
      </c>
      <c r="C21" s="14" t="s">
        <v>102</v>
      </c>
      <c r="D21" s="14" t="s">
        <v>103</v>
      </c>
      <c r="E21" s="14" t="b">
        <v>1</v>
      </c>
      <c r="F21" s="14">
        <v>0</v>
      </c>
      <c r="G21" s="14">
        <v>4</v>
      </c>
    </row>
    <row r="22" spans="1:7" x14ac:dyDescent="0.25">
      <c r="A22" s="15" t="s">
        <v>104</v>
      </c>
      <c r="B22" s="14">
        <f>Data!$D$1:$D$51</f>
        <v>3.5</v>
      </c>
    </row>
    <row r="23" spans="1:7" x14ac:dyDescent="0.25">
      <c r="A23" s="15" t="s">
        <v>105</v>
      </c>
    </row>
    <row r="24" spans="1:7" x14ac:dyDescent="0.25">
      <c r="A24" s="15" t="s">
        <v>106</v>
      </c>
      <c r="B24" s="14" t="s">
        <v>107</v>
      </c>
      <c r="C24" s="14" t="s">
        <v>108</v>
      </c>
      <c r="D24" s="14" t="s">
        <v>109</v>
      </c>
      <c r="E24" s="14" t="b">
        <v>1</v>
      </c>
      <c r="F24" s="14">
        <v>0</v>
      </c>
      <c r="G24" s="14">
        <v>4</v>
      </c>
    </row>
    <row r="25" spans="1:7" x14ac:dyDescent="0.25">
      <c r="A25" s="15" t="s">
        <v>110</v>
      </c>
      <c r="B25" s="16">
        <f>Data!$E$1:$E$51</f>
        <v>3.35</v>
      </c>
    </row>
    <row r="26" spans="1:7" x14ac:dyDescent="0.25">
      <c r="A26" s="15" t="s">
        <v>111</v>
      </c>
    </row>
    <row r="27" spans="1:7" x14ac:dyDescent="0.25">
      <c r="A27" s="15" t="s">
        <v>112</v>
      </c>
      <c r="B27" s="14" t="s">
        <v>113</v>
      </c>
      <c r="C27" s="14" t="s">
        <v>114</v>
      </c>
      <c r="D27" s="14" t="s">
        <v>115</v>
      </c>
      <c r="E27" s="14" t="b">
        <v>1</v>
      </c>
      <c r="F27" s="14">
        <v>0</v>
      </c>
      <c r="G27" s="14">
        <v>4</v>
      </c>
    </row>
    <row r="28" spans="1:7" x14ac:dyDescent="0.25">
      <c r="A28" s="15" t="s">
        <v>116</v>
      </c>
      <c r="B28" s="17">
        <f>Data!$F$1:$F$51</f>
        <v>688</v>
      </c>
    </row>
    <row r="29" spans="1:7" x14ac:dyDescent="0.25">
      <c r="A29" s="15" t="s">
        <v>117</v>
      </c>
    </row>
    <row r="30" spans="1:7" x14ac:dyDescent="0.25">
      <c r="A30" s="15" t="s">
        <v>118</v>
      </c>
      <c r="B30" s="14" t="s">
        <v>119</v>
      </c>
      <c r="C30" s="14" t="s">
        <v>120</v>
      </c>
      <c r="D30" s="14" t="s">
        <v>121</v>
      </c>
      <c r="E30" s="14" t="b">
        <v>1</v>
      </c>
      <c r="F30" s="14">
        <v>0</v>
      </c>
      <c r="G30" s="14">
        <v>4</v>
      </c>
    </row>
    <row r="31" spans="1:7" x14ac:dyDescent="0.25">
      <c r="A31" s="15" t="s">
        <v>122</v>
      </c>
      <c r="B31" s="14">
        <f>Data!$G$1:$G$51</f>
        <v>0.56399999999999995</v>
      </c>
    </row>
    <row r="32" spans="1:7" x14ac:dyDescent="0.25">
      <c r="A32" s="15" t="s">
        <v>123</v>
      </c>
    </row>
    <row r="33" spans="1:7" x14ac:dyDescent="0.25">
      <c r="A33" s="15" t="s">
        <v>124</v>
      </c>
      <c r="B33" s="14" t="s">
        <v>125</v>
      </c>
      <c r="C33" s="14" t="s">
        <v>126</v>
      </c>
      <c r="D33" s="14" t="s">
        <v>127</v>
      </c>
      <c r="E33" s="14" t="b">
        <v>1</v>
      </c>
      <c r="F33" s="14">
        <v>0</v>
      </c>
      <c r="G33" s="14">
        <v>4</v>
      </c>
    </row>
    <row r="34" spans="1:7" x14ac:dyDescent="0.25">
      <c r="A34" s="15" t="s">
        <v>128</v>
      </c>
      <c r="B34" s="14">
        <f>Data!$H$1:$H$51</f>
        <v>96485</v>
      </c>
    </row>
    <row r="35" spans="1:7" x14ac:dyDescent="0.25">
      <c r="A35" s="15" t="s">
        <v>129</v>
      </c>
    </row>
    <row r="36" spans="1:7" x14ac:dyDescent="0.25">
      <c r="A36" s="15" t="s">
        <v>130</v>
      </c>
      <c r="B36" s="14" t="s">
        <v>131</v>
      </c>
      <c r="C36" s="14" t="s">
        <v>132</v>
      </c>
      <c r="D36" s="14" t="s">
        <v>133</v>
      </c>
      <c r="E36" s="14" t="b">
        <v>1</v>
      </c>
      <c r="F36" s="14">
        <v>0</v>
      </c>
      <c r="G36" s="14">
        <v>4</v>
      </c>
    </row>
    <row r="37" spans="1:7" x14ac:dyDescent="0.25">
      <c r="A37" s="15" t="s">
        <v>134</v>
      </c>
      <c r="B37" s="14">
        <f>Data!$I$1:$I$51</f>
        <v>0.755</v>
      </c>
    </row>
    <row r="38" spans="1:7" x14ac:dyDescent="0.25">
      <c r="A38" s="15" t="s">
        <v>135</v>
      </c>
    </row>
    <row r="39" spans="1:7" x14ac:dyDescent="0.25">
      <c r="A39" s="15" t="s">
        <v>136</v>
      </c>
      <c r="B39" s="14" t="s">
        <v>137</v>
      </c>
      <c r="C39" s="14" t="s">
        <v>138</v>
      </c>
      <c r="D39" s="14" t="s">
        <v>139</v>
      </c>
      <c r="E39" s="14" t="b">
        <v>1</v>
      </c>
      <c r="F39" s="14">
        <v>0</v>
      </c>
      <c r="G39" s="14">
        <v>4</v>
      </c>
    </row>
    <row r="40" spans="1:7" x14ac:dyDescent="0.25">
      <c r="A40" s="15" t="s">
        <v>140</v>
      </c>
      <c r="B40" s="14">
        <f>Data!$J$1:$J$51</f>
        <v>0.88800000000000001</v>
      </c>
    </row>
    <row r="41" spans="1:7" x14ac:dyDescent="0.25">
      <c r="A41" s="15" t="s">
        <v>141</v>
      </c>
    </row>
    <row r="42" spans="1:7" x14ac:dyDescent="0.25">
      <c r="A42" s="15" t="s">
        <v>142</v>
      </c>
      <c r="B42" s="14" t="s">
        <v>143</v>
      </c>
      <c r="C42" s="14" t="s">
        <v>144</v>
      </c>
      <c r="D42" s="14" t="s">
        <v>145</v>
      </c>
      <c r="E42" s="14" t="b">
        <v>1</v>
      </c>
      <c r="F42" s="14">
        <v>0</v>
      </c>
      <c r="G42" s="14">
        <v>4</v>
      </c>
    </row>
    <row r="43" spans="1:7" x14ac:dyDescent="0.25">
      <c r="A43" s="15" t="s">
        <v>146</v>
      </c>
      <c r="B43" s="14">
        <f>Data!$K$1:$K$51</f>
        <v>36894</v>
      </c>
    </row>
    <row r="44" spans="1:7" x14ac:dyDescent="0.25">
      <c r="A44" s="15" t="s">
        <v>147</v>
      </c>
    </row>
    <row r="45" spans="1:7" x14ac:dyDescent="0.25">
      <c r="A45" s="15" t="s">
        <v>148</v>
      </c>
      <c r="B45" s="14" t="s">
        <v>149</v>
      </c>
      <c r="C45" s="14" t="s">
        <v>150</v>
      </c>
      <c r="D45" s="14" t="s">
        <v>151</v>
      </c>
      <c r="E45" s="14" t="b">
        <v>1</v>
      </c>
      <c r="F45" s="14">
        <v>0</v>
      </c>
      <c r="G45" s="14">
        <v>4</v>
      </c>
    </row>
    <row r="46" spans="1:7" x14ac:dyDescent="0.25">
      <c r="A46" s="15" t="s">
        <v>152</v>
      </c>
      <c r="B46" s="14">
        <f>Data!$L$1:$L$51</f>
        <v>140</v>
      </c>
    </row>
    <row r="47" spans="1:7" x14ac:dyDescent="0.25">
      <c r="A47" s="15" t="s">
        <v>153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workbookViewId="0"/>
  </sheetViews>
  <sheetFormatPr defaultColWidth="12.7109375" defaultRowHeight="15" x14ac:dyDescent="0.25"/>
  <cols>
    <col min="1" max="1" width="13" bestFit="1" customWidth="1"/>
    <col min="2" max="12" width="12.7109375" customWidth="1"/>
  </cols>
  <sheetData>
    <row r="1" spans="1:12" s="18" customFormat="1" ht="18.75" x14ac:dyDescent="0.3">
      <c r="A1" s="20" t="s">
        <v>154</v>
      </c>
      <c r="B1" s="23" t="s">
        <v>155</v>
      </c>
    </row>
    <row r="2" spans="1:12" s="18" customFormat="1" ht="11.25" x14ac:dyDescent="0.2">
      <c r="A2" s="21" t="s">
        <v>156</v>
      </c>
      <c r="B2" s="23" t="s">
        <v>157</v>
      </c>
    </row>
    <row r="3" spans="1:12" s="18" customFormat="1" ht="11.25" x14ac:dyDescent="0.2">
      <c r="A3" s="21" t="s">
        <v>158</v>
      </c>
      <c r="B3" s="23" t="s">
        <v>159</v>
      </c>
    </row>
    <row r="4" spans="1:12" s="18" customFormat="1" ht="11.25" x14ac:dyDescent="0.2">
      <c r="A4" s="21" t="s">
        <v>160</v>
      </c>
      <c r="B4" s="23" t="s">
        <v>169</v>
      </c>
    </row>
    <row r="5" spans="1:12" s="19" customFormat="1" ht="11.25" x14ac:dyDescent="0.2">
      <c r="A5" s="22" t="s">
        <v>161</v>
      </c>
      <c r="B5" s="24" t="s">
        <v>162</v>
      </c>
    </row>
    <row r="6" spans="1:12" ht="15" customHeight="1" x14ac:dyDescent="0.25"/>
    <row r="7" spans="1:12" ht="15" customHeight="1" x14ac:dyDescent="0.25">
      <c r="A7" s="29"/>
      <c r="B7" s="26" t="s">
        <v>0</v>
      </c>
      <c r="C7" s="26" t="s">
        <v>1</v>
      </c>
      <c r="D7" s="26" t="s">
        <v>2</v>
      </c>
      <c r="E7" s="26" t="s">
        <v>3</v>
      </c>
      <c r="F7" s="26" t="s">
        <v>4</v>
      </c>
      <c r="G7" s="26" t="s">
        <v>172</v>
      </c>
      <c r="H7" s="26" t="s">
        <v>5</v>
      </c>
      <c r="I7" s="26" t="s">
        <v>6</v>
      </c>
      <c r="J7" s="26" t="s">
        <v>7</v>
      </c>
      <c r="K7" s="26" t="s">
        <v>173</v>
      </c>
      <c r="L7" s="26" t="s">
        <v>8</v>
      </c>
    </row>
    <row r="8" spans="1:12" ht="15" customHeight="1" thickBot="1" x14ac:dyDescent="0.3">
      <c r="A8" s="30" t="s">
        <v>163</v>
      </c>
      <c r="B8" s="27" t="s">
        <v>70</v>
      </c>
      <c r="C8" s="27" t="s">
        <v>70</v>
      </c>
      <c r="D8" s="27" t="s">
        <v>70</v>
      </c>
      <c r="E8" s="27" t="s">
        <v>70</v>
      </c>
      <c r="F8" s="27" t="s">
        <v>70</v>
      </c>
      <c r="G8" s="27" t="s">
        <v>70</v>
      </c>
      <c r="H8" s="27" t="s">
        <v>70</v>
      </c>
      <c r="I8" s="27" t="s">
        <v>70</v>
      </c>
      <c r="J8" s="27" t="s">
        <v>70</v>
      </c>
      <c r="K8" s="27" t="s">
        <v>70</v>
      </c>
      <c r="L8" s="27" t="s">
        <v>70</v>
      </c>
    </row>
    <row r="9" spans="1:12" ht="15" customHeight="1" thickTop="1" x14ac:dyDescent="0.25">
      <c r="A9" s="28" t="s">
        <v>0</v>
      </c>
      <c r="B9" s="31">
        <v>1</v>
      </c>
      <c r="C9" s="31"/>
      <c r="D9" s="31"/>
      <c r="E9" s="31"/>
      <c r="F9" s="31"/>
      <c r="G9" s="31"/>
      <c r="H9" s="31"/>
      <c r="I9" s="31"/>
      <c r="J9" s="31"/>
      <c r="K9" s="31"/>
      <c r="L9" s="31"/>
    </row>
    <row r="10" spans="1:12" ht="15" customHeight="1" x14ac:dyDescent="0.25">
      <c r="A10" s="28" t="s">
        <v>1</v>
      </c>
      <c r="B10" s="31">
        <f>_xll.StatCorrelationCoeff( ST_Peers,ST_Overall)</f>
        <v>0.96037901392349201</v>
      </c>
      <c r="C10" s="31">
        <v>1</v>
      </c>
      <c r="D10" s="31"/>
      <c r="E10" s="31"/>
      <c r="F10" s="31"/>
      <c r="G10" s="31"/>
      <c r="H10" s="31"/>
      <c r="I10" s="31"/>
      <c r="J10" s="31"/>
      <c r="K10" s="31"/>
      <c r="L10" s="31"/>
    </row>
    <row r="11" spans="1:12" ht="15" customHeight="1" x14ac:dyDescent="0.25">
      <c r="A11" s="28" t="s">
        <v>2</v>
      </c>
      <c r="B11" s="31">
        <f>_xll.StatCorrelationCoeff( ST_Recruiters,ST_Overall)</f>
        <v>0.96460319959005747</v>
      </c>
      <c r="C11" s="31">
        <f>_xll.StatCorrelationCoeff( ST_Recruiters,ST_Peers)</f>
        <v>0.9444694593369426</v>
      </c>
      <c r="D11" s="31">
        <v>1</v>
      </c>
      <c r="E11" s="31"/>
      <c r="F11" s="31"/>
      <c r="G11" s="31"/>
      <c r="H11" s="31"/>
      <c r="I11" s="31"/>
      <c r="J11" s="31"/>
      <c r="K11" s="31"/>
      <c r="L11" s="31"/>
    </row>
    <row r="12" spans="1:12" ht="15" customHeight="1" x14ac:dyDescent="0.25">
      <c r="A12" s="28" t="s">
        <v>3</v>
      </c>
      <c r="B12" s="31">
        <f>_xll.StatCorrelationCoeff( ST_GPA,ST_Overall)</f>
        <v>0.58218177614764677</v>
      </c>
      <c r="C12" s="31">
        <f>_xll.StatCorrelationCoeff( ST_GPA,ST_Peers)</f>
        <v>0.43606232257460659</v>
      </c>
      <c r="D12" s="31">
        <f>_xll.StatCorrelationCoeff( ST_GPA,ST_Recruiters)</f>
        <v>0.51796003315975581</v>
      </c>
      <c r="E12" s="31">
        <v>1</v>
      </c>
      <c r="F12" s="31"/>
      <c r="G12" s="31"/>
      <c r="H12" s="31"/>
      <c r="I12" s="31"/>
      <c r="J12" s="31"/>
      <c r="K12" s="31"/>
      <c r="L12" s="31"/>
    </row>
    <row r="13" spans="1:12" ht="15" customHeight="1" x14ac:dyDescent="0.25">
      <c r="A13" s="28" t="s">
        <v>4</v>
      </c>
      <c r="B13" s="31">
        <f>_xll.StatCorrelationCoeff( ST_GMAT,ST_Overall)</f>
        <v>0.90669732906693179</v>
      </c>
      <c r="C13" s="31">
        <f>_xll.StatCorrelationCoeff( ST_GMAT,ST_Peers)</f>
        <v>0.83680170185039626</v>
      </c>
      <c r="D13" s="31">
        <f>_xll.StatCorrelationCoeff( ST_GMAT,ST_Recruiters)</f>
        <v>0.84891052722284144</v>
      </c>
      <c r="E13" s="31">
        <f>_xll.StatCorrelationCoeff( ST_GMAT,ST_GPA)</f>
        <v>0.58272809545740467</v>
      </c>
      <c r="F13" s="31">
        <v>1</v>
      </c>
      <c r="G13" s="31"/>
      <c r="H13" s="31"/>
      <c r="I13" s="31"/>
      <c r="J13" s="31"/>
      <c r="K13" s="31"/>
      <c r="L13" s="31"/>
    </row>
    <row r="14" spans="1:12" ht="15" customHeight="1" x14ac:dyDescent="0.25">
      <c r="A14" s="28" t="s">
        <v>172</v>
      </c>
      <c r="B14" s="31">
        <f>_xll.StatCorrelationCoeff( ST_AcceptRate,ST_Overall)</f>
        <v>-0.75507252225869692</v>
      </c>
      <c r="C14" s="31">
        <f>_xll.StatCorrelationCoeff( ST_AcceptRate,ST_Peers)</f>
        <v>-0.74636696412340975</v>
      </c>
      <c r="D14" s="31">
        <f>_xll.StatCorrelationCoeff( ST_AcceptRate,ST_Recruiters)</f>
        <v>-0.69427926246362404</v>
      </c>
      <c r="E14" s="31">
        <f>_xll.StatCorrelationCoeff( ST_AcceptRate,ST_GPA)</f>
        <v>-0.45768644457449797</v>
      </c>
      <c r="F14" s="31">
        <f>_xll.StatCorrelationCoeff( ST_AcceptRate,ST_GMAT)</f>
        <v>-0.73208910869803945</v>
      </c>
      <c r="G14" s="31">
        <v>1</v>
      </c>
      <c r="H14" s="31"/>
      <c r="I14" s="31"/>
      <c r="J14" s="31"/>
      <c r="K14" s="31"/>
      <c r="L14" s="31"/>
    </row>
    <row r="15" spans="1:12" ht="15" customHeight="1" x14ac:dyDescent="0.25">
      <c r="A15" s="28" t="s">
        <v>5</v>
      </c>
      <c r="B15" s="31">
        <f>_xll.StatCorrelationCoeff( ST_Salary,ST_Overall)</f>
        <v>0.92550620340699696</v>
      </c>
      <c r="C15" s="31">
        <f>_xll.StatCorrelationCoeff( ST_Salary,ST_Peers)</f>
        <v>0.92364513020128114</v>
      </c>
      <c r="D15" s="31">
        <f>_xll.StatCorrelationCoeff( ST_Salary,ST_Recruiters)</f>
        <v>0.9095530237082895</v>
      </c>
      <c r="E15" s="31">
        <f>_xll.StatCorrelationCoeff( ST_Salary,ST_GPA)</f>
        <v>0.32356238839171875</v>
      </c>
      <c r="F15" s="31">
        <f>_xll.StatCorrelationCoeff( ST_Salary,ST_GMAT)</f>
        <v>0.79067010036551189</v>
      </c>
      <c r="G15" s="31">
        <f>_xll.StatCorrelationCoeff( ST_Salary,ST_AcceptRate)</f>
        <v>-0.6582818404586529</v>
      </c>
      <c r="H15" s="31">
        <v>1</v>
      </c>
      <c r="I15" s="31"/>
      <c r="J15" s="31"/>
      <c r="K15" s="31"/>
      <c r="L15" s="31"/>
    </row>
    <row r="16" spans="1:12" ht="15" customHeight="1" x14ac:dyDescent="0.25">
      <c r="A16" s="28" t="s">
        <v>6</v>
      </c>
      <c r="B16" s="31">
        <f>_xll.StatCorrelationCoeff( ST_Employed1,ST_Overall)</f>
        <v>0.46997788219899689</v>
      </c>
      <c r="C16" s="31">
        <f>_xll.StatCorrelationCoeff( ST_Employed1,ST_Peers)</f>
        <v>0.35833521988960454</v>
      </c>
      <c r="D16" s="31">
        <f>_xll.StatCorrelationCoeff( ST_Employed1,ST_Recruiters)</f>
        <v>0.37205901424609317</v>
      </c>
      <c r="E16" s="31">
        <f>_xll.StatCorrelationCoeff( ST_Employed1,ST_GPA)</f>
        <v>9.4436629364856833E-2</v>
      </c>
      <c r="F16" s="31">
        <f>_xll.StatCorrelationCoeff( ST_Employed1,ST_GMAT)</f>
        <v>0.3757593214452144</v>
      </c>
      <c r="G16" s="31">
        <f>_xll.StatCorrelationCoeff( ST_Employed1,ST_AcceptRate)</f>
        <v>-0.27893194630969975</v>
      </c>
      <c r="H16" s="31">
        <f>_xll.StatCorrelationCoeff( ST_Employed1,ST_Salary)</f>
        <v>0.45232894227402709</v>
      </c>
      <c r="I16" s="31">
        <v>1</v>
      </c>
      <c r="J16" s="31"/>
      <c r="K16" s="31"/>
      <c r="L16" s="31"/>
    </row>
    <row r="17" spans="1:12" ht="15" customHeight="1" x14ac:dyDescent="0.25">
      <c r="A17" s="28" t="s">
        <v>7</v>
      </c>
      <c r="B17" s="31">
        <f>_xll.StatCorrelationCoeff( ST_Employed2,ST_Overall)</f>
        <v>0.12628907292407182</v>
      </c>
      <c r="C17" s="31">
        <f>_xll.StatCorrelationCoeff( ST_Employed2,ST_Peers)</f>
        <v>-4.299119823812033E-2</v>
      </c>
      <c r="D17" s="31">
        <f>_xll.StatCorrelationCoeff( ST_Employed2,ST_Recruiters)</f>
        <v>9.3429412827622585E-3</v>
      </c>
      <c r="E17" s="31">
        <f>_xll.StatCorrelationCoeff( ST_Employed2,ST_GPA)</f>
        <v>0.12983905026821502</v>
      </c>
      <c r="F17" s="31">
        <f>_xll.StatCorrelationCoeff( ST_Employed2,ST_GMAT)</f>
        <v>8.7708132249094808E-2</v>
      </c>
      <c r="G17" s="31">
        <f>_xll.StatCorrelationCoeff( ST_Employed2,ST_AcceptRate)</f>
        <v>-3.0486605627916497E-2</v>
      </c>
      <c r="H17" s="31">
        <f>_xll.StatCorrelationCoeff( ST_Employed2,ST_Salary)</f>
        <v>7.7444658156987879E-3</v>
      </c>
      <c r="I17" s="31">
        <f>_xll.StatCorrelationCoeff( ST_Employed2,ST_Employed1)</f>
        <v>0.60489676935216929</v>
      </c>
      <c r="J17" s="31">
        <v>1</v>
      </c>
      <c r="K17" s="31"/>
      <c r="L17" s="31"/>
    </row>
    <row r="18" spans="1:12" ht="15" customHeight="1" x14ac:dyDescent="0.25">
      <c r="A18" s="28" t="s">
        <v>173</v>
      </c>
      <c r="B18" s="31">
        <f>_xll.StatCorrelationCoeff( ST_OutOfState,ST_Overall)</f>
        <v>0.50896646984428007</v>
      </c>
      <c r="C18" s="31">
        <f>_xll.StatCorrelationCoeff( ST_OutOfState,ST_Peers)</f>
        <v>0.58640901176048998</v>
      </c>
      <c r="D18" s="31">
        <f>_xll.StatCorrelationCoeff( ST_OutOfState,ST_Recruiters)</f>
        <v>0.48418720787328157</v>
      </c>
      <c r="E18" s="31">
        <f>_xll.StatCorrelationCoeff( ST_OutOfState,ST_GPA)</f>
        <v>0.12293664853399672</v>
      </c>
      <c r="F18" s="31">
        <f>_xll.StatCorrelationCoeff( ST_OutOfState,ST_GMAT)</f>
        <v>0.47079496666300519</v>
      </c>
      <c r="G18" s="31">
        <f>_xll.StatCorrelationCoeff( ST_OutOfState,ST_AcceptRate)</f>
        <v>-0.48734029934401568</v>
      </c>
      <c r="H18" s="31">
        <f>_xll.StatCorrelationCoeff( ST_OutOfState,ST_Salary)</f>
        <v>0.52994705779483631</v>
      </c>
      <c r="I18" s="31">
        <f>_xll.StatCorrelationCoeff( ST_OutOfState,ST_Employed1)</f>
        <v>4.3423386657802092E-2</v>
      </c>
      <c r="J18" s="31">
        <f>_xll.StatCorrelationCoeff( ST_OutOfState,ST_Employed2)</f>
        <v>-0.16830533325817906</v>
      </c>
      <c r="K18" s="31">
        <v>1</v>
      </c>
      <c r="L18" s="31"/>
    </row>
    <row r="19" spans="1:12" ht="15" customHeight="1" x14ac:dyDescent="0.25">
      <c r="A19" s="28" t="s">
        <v>8</v>
      </c>
      <c r="B19" s="31">
        <f>_xll.StatCorrelationCoeff( ST_Enrollment,ST_Overall)</f>
        <v>0.83275879586709245</v>
      </c>
      <c r="C19" s="31">
        <f>_xll.StatCorrelationCoeff( ST_Enrollment,ST_Peers)</f>
        <v>0.84079513123023908</v>
      </c>
      <c r="D19" s="31">
        <f>_xll.StatCorrelationCoeff( ST_Enrollment,ST_Recruiters)</f>
        <v>0.83317380393755225</v>
      </c>
      <c r="E19" s="31">
        <f>_xll.StatCorrelationCoeff( ST_Enrollment,ST_GPA)</f>
        <v>0.43143352530876428</v>
      </c>
      <c r="F19" s="31">
        <f>_xll.StatCorrelationCoeff( ST_Enrollment,ST_GMAT)</f>
        <v>0.70502433304083623</v>
      </c>
      <c r="G19" s="31">
        <f>_xll.StatCorrelationCoeff( ST_Enrollment,ST_AcceptRate)</f>
        <v>-0.56016077628160577</v>
      </c>
      <c r="H19" s="31">
        <f>_xll.StatCorrelationCoeff( ST_Enrollment,ST_Salary)</f>
        <v>0.82993608588232215</v>
      </c>
      <c r="I19" s="31">
        <f>_xll.StatCorrelationCoeff( ST_Enrollment,ST_Employed1)</f>
        <v>0.31009672556847556</v>
      </c>
      <c r="J19" s="31">
        <f>_xll.StatCorrelationCoeff( ST_Enrollment,ST_Employed2)</f>
        <v>-6.7382736209422367E-2</v>
      </c>
      <c r="K19" s="31">
        <f>_xll.StatCorrelationCoeff( ST_Enrollment,ST_OutOfState)</f>
        <v>0.53023559905928963</v>
      </c>
      <c r="L19" s="31">
        <v>1</v>
      </c>
    </row>
    <row r="20" spans="1:12" ht="15" customHeight="1" x14ac:dyDescent="0.25"/>
    <row r="21" spans="1:12" x14ac:dyDescent="0.25">
      <c r="A21" s="35" t="s">
        <v>168</v>
      </c>
    </row>
    <row r="22" spans="1:12" x14ac:dyDescent="0.25">
      <c r="A22" s="34" t="s">
        <v>164</v>
      </c>
      <c r="B22" s="25">
        <v>0.8</v>
      </c>
    </row>
    <row r="23" spans="1:12" x14ac:dyDescent="0.25">
      <c r="A23" s="34" t="s">
        <v>165</v>
      </c>
      <c r="B23" s="25">
        <v>-0.6</v>
      </c>
    </row>
  </sheetData>
  <conditionalFormatting sqref="B9:L19">
    <cfRule type="cellIs" dxfId="1" priority="2" operator="between">
      <formula>$B$22</formula>
      <formula>0.9999</formula>
    </cfRule>
    <cfRule type="cellIs" dxfId="0" priority="1" operator="between">
      <formula>-0.9999</formula>
      <formula>$B$23</formula>
    </cfRule>
  </conditionalFormatting>
  <pageMargins left="0.7" right="0.7" top="0.75" bottom="0.75" header="0.3" footer="0.3"/>
  <pageSetup orientation="portrait" blackAndWhite="1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4"/>
  <sheetViews>
    <sheetView showGridLines="0" workbookViewId="0"/>
  </sheetViews>
  <sheetFormatPr defaultColWidth="12.7109375" defaultRowHeight="15" x14ac:dyDescent="0.25"/>
  <cols>
    <col min="1" max="2" width="12.7109375" customWidth="1"/>
    <col min="7" max="8" width="12.7109375" customWidth="1"/>
    <col min="13" max="14" width="12.7109375" customWidth="1"/>
    <col min="19" max="20" width="12.7109375" customWidth="1"/>
    <col min="25" max="26" width="12.7109375" customWidth="1"/>
    <col min="31" max="32" width="12.7109375" customWidth="1"/>
    <col min="37" max="38" width="12.7109375" customWidth="1"/>
    <col min="43" max="44" width="12.7109375" customWidth="1"/>
    <col min="49" max="50" width="12.7109375" customWidth="1"/>
    <col min="55" max="56" width="12.7109375" customWidth="1"/>
  </cols>
  <sheetData>
    <row r="1" spans="1:2" s="18" customFormat="1" ht="18.75" x14ac:dyDescent="0.3">
      <c r="A1" s="36" t="s">
        <v>170</v>
      </c>
      <c r="B1" s="23"/>
    </row>
    <row r="2" spans="1:2" s="18" customFormat="1" ht="11.25" x14ac:dyDescent="0.2">
      <c r="A2" s="21" t="s">
        <v>156</v>
      </c>
      <c r="B2" s="23" t="s">
        <v>166</v>
      </c>
    </row>
    <row r="3" spans="1:2" s="18" customFormat="1" ht="11.25" x14ac:dyDescent="0.2">
      <c r="A3" s="21" t="s">
        <v>158</v>
      </c>
      <c r="B3" s="23" t="s">
        <v>171</v>
      </c>
    </row>
    <row r="4" spans="1:2" s="18" customFormat="1" ht="11.25" x14ac:dyDescent="0.2">
      <c r="A4" s="21" t="s">
        <v>160</v>
      </c>
      <c r="B4" s="23" t="s">
        <v>169</v>
      </c>
    </row>
    <row r="5" spans="1:2" s="19" customFormat="1" ht="11.25" x14ac:dyDescent="0.2">
      <c r="A5" s="22" t="s">
        <v>161</v>
      </c>
      <c r="B5" s="24" t="s">
        <v>162</v>
      </c>
    </row>
    <row r="24" spans="1:56" x14ac:dyDescent="0.25">
      <c r="A24" s="32" t="s">
        <v>167</v>
      </c>
      <c r="B24" s="33">
        <f>_xll.StatCorrelationCoeff(ST_Peers,ST_Overall)</f>
        <v>0.96037901392349201</v>
      </c>
      <c r="G24" s="32" t="s">
        <v>167</v>
      </c>
      <c r="H24" s="33">
        <f>_xll.StatCorrelationCoeff(ST_Recruiters,ST_Overall)</f>
        <v>0.96460319959005747</v>
      </c>
      <c r="M24" s="32" t="s">
        <v>167</v>
      </c>
      <c r="N24" s="33">
        <f>_xll.StatCorrelationCoeff(ST_GPA,ST_Overall)</f>
        <v>0.58218177614764677</v>
      </c>
      <c r="S24" s="32" t="s">
        <v>167</v>
      </c>
      <c r="T24" s="33">
        <f>_xll.StatCorrelationCoeff(ST_GMAT,ST_Overall)</f>
        <v>0.90669732906693179</v>
      </c>
      <c r="Y24" s="32" t="s">
        <v>167</v>
      </c>
      <c r="Z24" s="33">
        <f>_xll.StatCorrelationCoeff(ST_AcceptRate,ST_Overall)</f>
        <v>-0.75507252225869692</v>
      </c>
      <c r="AE24" s="32" t="s">
        <v>167</v>
      </c>
      <c r="AF24" s="33">
        <f>_xll.StatCorrelationCoeff(ST_Salary,ST_Overall)</f>
        <v>0.92550620340699696</v>
      </c>
      <c r="AK24" s="32" t="s">
        <v>167</v>
      </c>
      <c r="AL24" s="33">
        <f>_xll.StatCorrelationCoeff(ST_Employed1,ST_Overall)</f>
        <v>0.46997788219899689</v>
      </c>
      <c r="AQ24" s="32" t="s">
        <v>167</v>
      </c>
      <c r="AR24" s="33">
        <f>_xll.StatCorrelationCoeff(ST_Employed2,ST_Overall)</f>
        <v>0.12628907292407182</v>
      </c>
      <c r="AW24" s="32" t="s">
        <v>167</v>
      </c>
      <c r="AX24" s="33">
        <f>_xll.StatCorrelationCoeff(ST_OutOfState,ST_Overall)</f>
        <v>0.50896646984428007</v>
      </c>
      <c r="BC24" s="32" t="s">
        <v>167</v>
      </c>
      <c r="BD24" s="33">
        <f>_xll.StatCorrelationCoeff(ST_Enrollment,ST_Overall)</f>
        <v>0.83275879586709245</v>
      </c>
    </row>
  </sheetData>
  <pageMargins left="0.7" right="0.7" top="0.75" bottom="0.75" header="0.3" footer="0.3"/>
  <pageSetup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14</vt:i4>
      </vt:variant>
    </vt:vector>
  </HeadingPairs>
  <TitlesOfParts>
    <vt:vector size="19" baseType="lpstr">
      <vt:lpstr>Source</vt:lpstr>
      <vt:lpstr>Data</vt:lpstr>
      <vt:lpstr>_STDS_DG16325B05</vt:lpstr>
      <vt:lpstr>Correlation</vt:lpstr>
      <vt:lpstr>Scatterplot</vt:lpstr>
      <vt:lpstr>ST_AcceptRate</vt:lpstr>
      <vt:lpstr>ST_Employed1</vt:lpstr>
      <vt:lpstr>ST_Employed2</vt:lpstr>
      <vt:lpstr>ST_Enrollment</vt:lpstr>
      <vt:lpstr>ST_GMAT</vt:lpstr>
      <vt:lpstr>ST_GPA</vt:lpstr>
      <vt:lpstr>ST_OutOfState</vt:lpstr>
      <vt:lpstr>ST_Overall</vt:lpstr>
      <vt:lpstr>ST_Peers</vt:lpstr>
      <vt:lpstr>ST_Recruiters</vt:lpstr>
      <vt:lpstr>ST_Salary</vt:lpstr>
      <vt:lpstr>ST_School</vt:lpstr>
      <vt:lpstr>Correlation!StatToolsHeader</vt:lpstr>
      <vt:lpstr>Scatterplot!StatToolsHeader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cp:lastPrinted>2010-01-05T03:24:51Z</cp:lastPrinted>
  <dcterms:created xsi:type="dcterms:W3CDTF">2007-05-15T19:02:14Z</dcterms:created>
  <dcterms:modified xsi:type="dcterms:W3CDTF">2012-10-12T18:27:43Z</dcterms:modified>
</cp:coreProperties>
</file>