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210" windowWidth="10860" windowHeight="8370"/>
  </bookViews>
  <sheets>
    <sheet name="04problem" sheetId="1" r:id="rId1"/>
  </sheets>
  <definedNames>
    <definedName name="_xlnm.Print_Area" localSheetId="0">'04problem'!$A$1:$G$126</definedName>
  </definedNames>
  <calcPr calcId="125725"/>
</workbook>
</file>

<file path=xl/calcChain.xml><?xml version="1.0" encoding="utf-8"?>
<calcChain xmlns="http://schemas.openxmlformats.org/spreadsheetml/2006/main">
  <c r="E43" i="1"/>
  <c r="D43"/>
  <c r="A105"/>
  <c r="A106" s="1"/>
  <c r="D48"/>
  <c r="D39"/>
  <c r="D28"/>
  <c r="E8"/>
  <c r="E48" s="1"/>
  <c r="E107"/>
  <c r="E12"/>
  <c r="E16" s="1"/>
  <c r="D12"/>
  <c r="D16"/>
  <c r="C107"/>
  <c r="D107"/>
  <c r="B107"/>
  <c r="E31"/>
  <c r="E35"/>
  <c r="D31"/>
  <c r="D35"/>
  <c r="E63"/>
  <c r="D63"/>
  <c r="E21"/>
  <c r="D21"/>
  <c r="D61" s="1"/>
  <c r="E54"/>
  <c r="D54"/>
  <c r="E53"/>
  <c r="D53"/>
  <c r="E25"/>
  <c r="E52"/>
  <c r="D52"/>
  <c r="C1"/>
  <c r="E50"/>
  <c r="D36"/>
  <c r="D37" s="1"/>
  <c r="E36"/>
  <c r="E37" s="1"/>
  <c r="E105"/>
  <c r="D55"/>
  <c r="D105" s="1"/>
  <c r="D50"/>
  <c r="D25"/>
  <c r="D58" l="1"/>
  <c r="D59"/>
  <c r="C105" s="1"/>
  <c r="B105" s="1"/>
  <c r="D57"/>
  <c r="E106"/>
  <c r="E61"/>
  <c r="E55"/>
  <c r="D106" s="1"/>
  <c r="E58"/>
  <c r="E59"/>
  <c r="C106" s="1"/>
  <c r="B106" s="1"/>
  <c r="E57"/>
  <c r="E28"/>
  <c r="E39"/>
</calcChain>
</file>

<file path=xl/sharedStrings.xml><?xml version="1.0" encoding="utf-8"?>
<sst xmlns="http://schemas.openxmlformats.org/spreadsheetml/2006/main" count="108" uniqueCount="108">
  <si>
    <t>Assets</t>
  </si>
  <si>
    <t>Inventories</t>
  </si>
  <si>
    <t xml:space="preserve">  Total current assets</t>
  </si>
  <si>
    <t>Total assets</t>
  </si>
  <si>
    <t>Liabilities and equity</t>
  </si>
  <si>
    <t xml:space="preserve">  Total current liabilities</t>
  </si>
  <si>
    <t>Long-term debt</t>
  </si>
  <si>
    <t>Common stock</t>
  </si>
  <si>
    <t>Total liabilities and equity</t>
  </si>
  <si>
    <t>Sales</t>
  </si>
  <si>
    <t xml:space="preserve">  EBT</t>
  </si>
  <si>
    <t>Taxes (40%)</t>
  </si>
  <si>
    <t>Ratio Analysis</t>
  </si>
  <si>
    <t>ROE  =</t>
  </si>
  <si>
    <t xml:space="preserve">          PM     x</t>
  </si>
  <si>
    <t>TA Turnover    x    Equity Multiplier</t>
  </si>
  <si>
    <t>Once we have this information set, we can calculate the necessary ratios for this analysis.</t>
  </si>
  <si>
    <t>04problem</t>
  </si>
  <si>
    <t>Accounts receivable</t>
  </si>
  <si>
    <t>Retained earnings</t>
  </si>
  <si>
    <t xml:space="preserve">  Net income</t>
  </si>
  <si>
    <t>Chapter 4.  Solution to End-of-Chapter Comprehensive/Spreadsheet Problem</t>
  </si>
  <si>
    <t>Corrigan Corporation's December 31 Balance Sheets</t>
  </si>
  <si>
    <t>Cash</t>
  </si>
  <si>
    <t>Land and building</t>
  </si>
  <si>
    <t>Machinery</t>
  </si>
  <si>
    <t>Other fixed assets</t>
  </si>
  <si>
    <t>Accrued liabilities</t>
  </si>
  <si>
    <t>Corrigan Corporation's December 31 Income Statements</t>
  </si>
  <si>
    <t>Cost of goods sold</t>
  </si>
  <si>
    <t>Depreciation</t>
  </si>
  <si>
    <t>Miscellaneous</t>
  </si>
  <si>
    <t>Per-Share Data</t>
  </si>
  <si>
    <t>EPS</t>
  </si>
  <si>
    <t>Cash dividends</t>
  </si>
  <si>
    <t>Market price (average)</t>
  </si>
  <si>
    <t>P/E ratio</t>
  </si>
  <si>
    <t>Number of shares outstanding</t>
  </si>
  <si>
    <t xml:space="preserve">   Current ratio</t>
  </si>
  <si>
    <t xml:space="preserve">   Return on assets</t>
  </si>
  <si>
    <t xml:space="preserve">   Return on equity</t>
  </si>
  <si>
    <t xml:space="preserve">   P/E ratio</t>
  </si>
  <si>
    <r>
      <t>Industry Avg</t>
    </r>
    <r>
      <rPr>
        <b/>
        <vertAlign val="superscript"/>
        <sz val="10"/>
        <rFont val="Times New Roman"/>
        <family val="1"/>
      </rPr>
      <t>a</t>
    </r>
  </si>
  <si>
    <r>
      <t xml:space="preserve">   Inventory turnover</t>
    </r>
    <r>
      <rPr>
        <b/>
        <vertAlign val="superscript"/>
        <sz val="10"/>
        <rFont val="Times New Roman"/>
        <family val="1"/>
      </rPr>
      <t>b</t>
    </r>
  </si>
  <si>
    <r>
      <t xml:space="preserve">   Days sales outstanding</t>
    </r>
    <r>
      <rPr>
        <b/>
        <vertAlign val="superscript"/>
        <sz val="10"/>
        <rFont val="Times New Roman"/>
        <family val="1"/>
      </rPr>
      <t>c</t>
    </r>
  </si>
  <si>
    <r>
      <t xml:space="preserve">   Fixed assets turnover</t>
    </r>
    <r>
      <rPr>
        <b/>
        <vertAlign val="superscript"/>
        <sz val="10"/>
        <rFont val="Times New Roman"/>
        <family val="1"/>
      </rPr>
      <t>b</t>
    </r>
  </si>
  <si>
    <r>
      <t xml:space="preserve">   Total assets turnover</t>
    </r>
    <r>
      <rPr>
        <b/>
        <vertAlign val="superscript"/>
        <sz val="10"/>
        <rFont val="Times New Roman"/>
        <family val="1"/>
      </rPr>
      <t>b</t>
    </r>
  </si>
  <si>
    <r>
      <t>a</t>
    </r>
    <r>
      <rPr>
        <b/>
        <sz val="10"/>
        <rFont val="Times New Roman"/>
        <family val="1"/>
      </rPr>
      <t xml:space="preserve"> Industry average ratios have been constant for the past 4 years.</t>
    </r>
  </si>
  <si>
    <r>
      <t>b</t>
    </r>
    <r>
      <rPr>
        <b/>
        <sz val="10"/>
        <rFont val="Times New Roman"/>
        <family val="1"/>
      </rPr>
      <t xml:space="preserve"> Based on year-end balance sheet figures.</t>
    </r>
  </si>
  <si>
    <r>
      <t>c</t>
    </r>
    <r>
      <rPr>
        <b/>
        <sz val="10"/>
        <rFont val="Times New Roman"/>
        <family val="1"/>
      </rPr>
      <t xml:space="preserve"> Calculation is based on a 365-day year.</t>
    </r>
  </si>
  <si>
    <t xml:space="preserve">       position has changed over time.</t>
  </si>
  <si>
    <t xml:space="preserve">   Profitability </t>
  </si>
  <si>
    <t xml:space="preserve">   Debt Management</t>
  </si>
  <si>
    <t xml:space="preserve">   Liquidity</t>
  </si>
  <si>
    <r>
      <t xml:space="preserve">    </t>
    </r>
    <r>
      <rPr>
        <b/>
        <i/>
        <sz val="10"/>
        <color indexed="12"/>
        <rFont val="Times New Roman"/>
        <family val="1"/>
      </rPr>
      <t xml:space="preserve">Asset Management </t>
    </r>
  </si>
  <si>
    <r>
      <t xml:space="preserve">   </t>
    </r>
    <r>
      <rPr>
        <b/>
        <i/>
        <sz val="10"/>
        <color indexed="12"/>
        <rFont val="Times New Roman"/>
        <family val="1"/>
      </rPr>
      <t>Market Value</t>
    </r>
  </si>
  <si>
    <t xml:space="preserve">below the industry average of 2.7.  </t>
  </si>
  <si>
    <t xml:space="preserve">Corrigan's inventory turnover, fixed assets turnover, and total assets turnover have improved from </t>
  </si>
  <si>
    <t>look at its receivables and determine whether it has any uncollectibles.  If it does have uncollectible</t>
  </si>
  <si>
    <t>receivables, this will make its current ratio look worse than what was calculated above.</t>
  </si>
  <si>
    <t>below the industry averages.  Corrigan needs to reduce its costs, increase sales, or both.</t>
  </si>
  <si>
    <t>Industry Avg.</t>
  </si>
  <si>
    <t>Corrigan should increase its net income by reducing costs, lower its debt ratio, and improve its asset</t>
  </si>
  <si>
    <t>If Corrigan initiated cost-cutting measures, this would increase its net income.  This would improve its</t>
  </si>
  <si>
    <t>improve its current ratio--as this would reduce liabilities as well.  This would also improve its inventory</t>
  </si>
  <si>
    <t>Problem 4-24</t>
  </si>
  <si>
    <t>asset management ratios, the firm should strengthen its balance sheet by paying down liabilities.</t>
  </si>
  <si>
    <t>g.   What do you think would happen to its ratios if the company initiated cost-cutting measures that</t>
  </si>
  <si>
    <t>its debt ratio.</t>
  </si>
  <si>
    <t>turnover and total assets turnover ratios.  Reducing costs and lowering inventory would also improve</t>
  </si>
  <si>
    <t>Accounts and notes payable</t>
  </si>
  <si>
    <t xml:space="preserve">  Gross operating profit</t>
  </si>
  <si>
    <t xml:space="preserve">   Profit margin</t>
  </si>
  <si>
    <t xml:space="preserve">   Debt-to-assets ratio</t>
  </si>
  <si>
    <t xml:space="preserve">      how its asset management efficiency has changed over time.</t>
  </si>
  <si>
    <t xml:space="preserve">      debt management has changed over time.</t>
  </si>
  <si>
    <t xml:space="preserve">       profitability position has changed over time.</t>
  </si>
  <si>
    <t xml:space="preserve">       and how it has changed over time.</t>
  </si>
  <si>
    <t xml:space="preserve">       average numbers?</t>
  </si>
  <si>
    <t xml:space="preserve">       allowed it to hold lower levels of inventory and substantially decreased the cost of goods sold?  No</t>
  </si>
  <si>
    <t xml:space="preserve">       calculations are necessary.  Think about which ratios would be affected by changes in these</t>
  </si>
  <si>
    <t xml:space="preserve">       two accounts.</t>
  </si>
  <si>
    <t>a.   Assess Corrigan's liquidity position and determine how it compares with peers and how the liquidity</t>
  </si>
  <si>
    <t>b.   Assess Corrigan's asset management position and determine how it compares with  peers and</t>
  </si>
  <si>
    <t>c.   Assess Corrigan's debt management position and determine how it compares with peers and how its</t>
  </si>
  <si>
    <t>d.    Assess Corrigan's profitability ratios and determine how they compare with peers and how its</t>
  </si>
  <si>
    <t>e.    Assess Corrigan's market value ratios and determine how its valuation compares with peers</t>
  </si>
  <si>
    <t xml:space="preserve">       From this analysis, how does Corrigan's financial position compare with the industry</t>
  </si>
  <si>
    <t>f.    Calculate Corrigan's ROE as well as the industry average ROE using the DuPont equation.</t>
  </si>
  <si>
    <t>Looking at the DuPont equation, Corrigan's profit margin is significantly lower than the industry</t>
  </si>
  <si>
    <t>General admin. and selling expenses</t>
  </si>
  <si>
    <t>Corrigan's liquidity position has improved from 2011 to 2012; however, its current ratio is still</t>
  </si>
  <si>
    <t>2011 to 2012; however, they are still below industry averages.  The firm's days sales outstanding ratio</t>
  </si>
  <si>
    <t>has increased from 2011 to 2012--which is bad.  In 2011, its DSO was close to the industry average.</t>
  </si>
  <si>
    <t xml:space="preserve">In 2012, its DSO is somewhat higher.  If the firm's credit policy has not changed, it needs to </t>
  </si>
  <si>
    <t>Corrigan's debt ratio has increased from 2011 to 2012, which is bad.  In 2011, its debt ratio was right</t>
  </si>
  <si>
    <t>at the industry average, but in 2012 it is higher than the industry average. Given its weak current and</t>
  </si>
  <si>
    <t>Corrigan's profitability ratios have declined substantially from 2011 to 2012, and they are substantially</t>
  </si>
  <si>
    <t xml:space="preserve">Corrigan's P/E ratio has increased from 2011 to 2012, but only because its net income has declined </t>
  </si>
  <si>
    <t>significantly from the prior year.  Its P/E ratio reflects the same information as Corrigan's</t>
  </si>
  <si>
    <t>profitability ratios.  Corrigan needs to reduce costs to increase profit, lower its debt ratio, increase</t>
  </si>
  <si>
    <t>sales, and improve its asset management.</t>
  </si>
  <si>
    <t>average and it has declined substantially from 2011 to 2012.  The firm's total assets turnover has</t>
  </si>
  <si>
    <t>improved slightly from 2011 to 2012, but it's still below the industry average.  The firm's equity</t>
  </si>
  <si>
    <t>multiplier has increased from 2011 to 2012 and is higher than the industry average.  This</t>
  </si>
  <si>
    <t>management by either using less assets for the same amount of sales or by increasing sales.</t>
  </si>
  <si>
    <t>profitability ratios and market value ratios.  If Corrigan also reduced its inventory levels, this would</t>
  </si>
  <si>
    <t>indicates that the firm's debt ratio is increasing.</t>
  </si>
</sst>
</file>

<file path=xl/styles.xml><?xml version="1.0" encoding="utf-8"?>
<styleSheet xmlns="http://schemas.openxmlformats.org/spreadsheetml/2006/main">
  <numFmts count="8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&quot;$&quot;#,##0.00"/>
    <numFmt numFmtId="166" formatCode="0.0%"/>
    <numFmt numFmtId="167" formatCode="0.0"/>
  </numFmts>
  <fonts count="15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b/>
      <sz val="10"/>
      <color indexed="12"/>
      <name val="Times New Roman"/>
      <family val="1"/>
    </font>
    <font>
      <b/>
      <sz val="10"/>
      <color indexed="14"/>
      <name val="Times New Roman"/>
      <family val="1"/>
    </font>
    <font>
      <b/>
      <sz val="10"/>
      <color indexed="10"/>
      <name val="Times New Roman"/>
      <family val="1"/>
    </font>
    <font>
      <b/>
      <sz val="10"/>
      <color indexed="18"/>
      <name val="Times New Roman"/>
      <family val="1"/>
    </font>
    <font>
      <b/>
      <sz val="8"/>
      <name val="Times New Roman"/>
      <family val="1"/>
    </font>
    <font>
      <b/>
      <i/>
      <sz val="10"/>
      <name val="Times New Roman"/>
      <family val="1"/>
    </font>
    <font>
      <b/>
      <sz val="12"/>
      <color indexed="16"/>
      <name val="Times New Roman"/>
      <family val="1"/>
    </font>
    <font>
      <b/>
      <u/>
      <sz val="10"/>
      <name val="Times New Roman"/>
      <family val="1"/>
    </font>
    <font>
      <b/>
      <sz val="10"/>
      <color indexed="16"/>
      <name val="Times New Roman"/>
      <family val="1"/>
    </font>
    <font>
      <sz val="8"/>
      <name val="Arial"/>
      <family val="2"/>
    </font>
    <font>
      <b/>
      <vertAlign val="superscript"/>
      <sz val="10"/>
      <name val="Times New Roman"/>
      <family val="1"/>
    </font>
    <font>
      <b/>
      <i/>
      <sz val="10"/>
      <color indexed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quotePrefix="1" applyFont="1" applyFill="1" applyAlignment="1">
      <alignment horizontal="left"/>
    </xf>
    <xf numFmtId="0" fontId="2" fillId="0" borderId="1" xfId="0" applyFont="1" applyFill="1" applyBorder="1" applyAlignment="1">
      <alignment horizontal="right"/>
    </xf>
    <xf numFmtId="0" fontId="2" fillId="0" borderId="0" xfId="0" applyFont="1" applyFill="1"/>
    <xf numFmtId="0" fontId="4" fillId="0" borderId="0" xfId="0" quotePrefix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2" fillId="0" borderId="0" xfId="0" applyFont="1"/>
    <xf numFmtId="0" fontId="3" fillId="0" borderId="0" xfId="0" applyFont="1"/>
    <xf numFmtId="14" fontId="2" fillId="0" borderId="0" xfId="0" quotePrefix="1" applyNumberFormat="1" applyFont="1" applyAlignment="1">
      <alignment horizontal="right"/>
    </xf>
    <xf numFmtId="0" fontId="8" fillId="0" borderId="0" xfId="0" applyFont="1" applyFill="1"/>
    <xf numFmtId="0" fontId="2" fillId="0" borderId="1" xfId="0" applyFont="1" applyBorder="1"/>
    <xf numFmtId="0" fontId="2" fillId="0" borderId="0" xfId="0" applyFont="1" applyFill="1" applyBorder="1"/>
    <xf numFmtId="165" fontId="5" fillId="0" borderId="0" xfId="0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Border="1"/>
    <xf numFmtId="0" fontId="10" fillId="0" borderId="0" xfId="0" applyFont="1" applyFill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/>
    <xf numFmtId="0" fontId="2" fillId="0" borderId="0" xfId="0" quotePrefix="1" applyFont="1" applyFill="1" applyBorder="1" applyAlignment="1">
      <alignment horizontal="left"/>
    </xf>
    <xf numFmtId="165" fontId="5" fillId="0" borderId="0" xfId="0" applyNumberFormat="1" applyFont="1" applyFill="1"/>
    <xf numFmtId="166" fontId="4" fillId="0" borderId="0" xfId="2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/>
    <xf numFmtId="7" fontId="2" fillId="0" borderId="0" xfId="0" applyNumberFormat="1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10" fontId="2" fillId="0" borderId="0" xfId="2" applyNumberFormat="1" applyFont="1"/>
    <xf numFmtId="165" fontId="2" fillId="0" borderId="0" xfId="0" applyNumberFormat="1" applyFont="1"/>
    <xf numFmtId="4" fontId="2" fillId="0" borderId="0" xfId="0" applyNumberFormat="1" applyFont="1"/>
    <xf numFmtId="9" fontId="2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/>
    <xf numFmtId="0" fontId="11" fillId="0" borderId="0" xfId="0" quotePrefix="1" applyFont="1" applyFill="1" applyAlignment="1">
      <alignment horizontal="left"/>
    </xf>
    <xf numFmtId="0" fontId="11" fillId="0" borderId="0" xfId="0" applyFont="1" applyFill="1"/>
    <xf numFmtId="9" fontId="3" fillId="0" borderId="0" xfId="2" applyFont="1"/>
    <xf numFmtId="0" fontId="11" fillId="0" borderId="0" xfId="0" applyFont="1"/>
    <xf numFmtId="0" fontId="6" fillId="0" borderId="0" xfId="0" applyFont="1"/>
    <xf numFmtId="10" fontId="11" fillId="2" borderId="0" xfId="2" applyNumberFormat="1" applyFont="1" applyFill="1" applyAlignment="1">
      <alignment horizontal="center"/>
    </xf>
    <xf numFmtId="10" fontId="6" fillId="3" borderId="0" xfId="2" applyNumberFormat="1" applyFont="1" applyFill="1" applyAlignment="1">
      <alignment horizontal="center"/>
    </xf>
    <xf numFmtId="2" fontId="6" fillId="3" borderId="0" xfId="0" applyNumberFormat="1" applyFont="1" applyFill="1" applyAlignment="1">
      <alignment horizontal="center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3" fontId="2" fillId="0" borderId="2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41" fontId="2" fillId="0" borderId="2" xfId="0" applyNumberFormat="1" applyFont="1" applyFill="1" applyBorder="1"/>
    <xf numFmtId="41" fontId="2" fillId="0" borderId="2" xfId="1" applyNumberFormat="1" applyFont="1" applyFill="1" applyBorder="1" applyAlignment="1">
      <alignment horizontal="right"/>
    </xf>
    <xf numFmtId="41" fontId="2" fillId="0" borderId="0" xfId="0" applyNumberFormat="1" applyFont="1" applyFill="1" applyBorder="1"/>
    <xf numFmtId="41" fontId="2" fillId="0" borderId="0" xfId="1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42" fontId="2" fillId="0" borderId="0" xfId="0" applyNumberFormat="1" applyFont="1" applyFill="1"/>
    <xf numFmtId="42" fontId="2" fillId="0" borderId="0" xfId="1" applyNumberFormat="1" applyFont="1" applyFill="1" applyBorder="1" applyAlignment="1">
      <alignment horizontal="right"/>
    </xf>
    <xf numFmtId="41" fontId="2" fillId="0" borderId="0" xfId="0" applyNumberFormat="1" applyFont="1" applyFill="1"/>
    <xf numFmtId="0" fontId="8" fillId="0" borderId="0" xfId="0" applyFont="1" applyFill="1" applyAlignment="1">
      <alignment horizontal="left"/>
    </xf>
    <xf numFmtId="165" fontId="2" fillId="0" borderId="0" xfId="0" applyNumberFormat="1" applyFont="1" applyFill="1"/>
    <xf numFmtId="0" fontId="13" fillId="0" borderId="0" xfId="0" applyFont="1"/>
    <xf numFmtId="167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2" fillId="0" borderId="0" xfId="0" applyNumberFormat="1" applyFont="1" applyAlignment="1">
      <alignment horizontal="right"/>
    </xf>
    <xf numFmtId="0" fontId="14" fillId="0" borderId="0" xfId="0" applyFont="1"/>
    <xf numFmtId="2" fontId="2" fillId="3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2" fontId="2" fillId="0" borderId="3" xfId="0" applyNumberFormat="1" applyFont="1" applyFill="1" applyBorder="1"/>
    <xf numFmtId="4" fontId="2" fillId="0" borderId="0" xfId="0" applyNumberFormat="1" applyFont="1" applyFill="1"/>
    <xf numFmtId="10" fontId="2" fillId="3" borderId="0" xfId="0" applyNumberFormat="1" applyFont="1" applyFill="1" applyAlignment="1">
      <alignment horizontal="center"/>
    </xf>
    <xf numFmtId="0" fontId="9" fillId="0" borderId="0" xfId="0" quotePrefix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22" fontId="7" fillId="0" borderId="0" xfId="0" applyNumberFormat="1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6"/>
  <sheetViews>
    <sheetView tabSelected="1" zoomScaleNormal="100" zoomScaleSheetLayoutView="100" workbookViewId="0"/>
  </sheetViews>
  <sheetFormatPr defaultColWidth="11.7109375" defaultRowHeight="12.75"/>
  <cols>
    <col min="1" max="16384" width="11.7109375" style="9"/>
  </cols>
  <sheetData>
    <row r="1" spans="1:12">
      <c r="A1" s="9" t="s">
        <v>17</v>
      </c>
      <c r="C1" s="72">
        <f ca="1">NOW()</f>
        <v>40850.502457523151</v>
      </c>
      <c r="D1" s="72"/>
      <c r="E1" s="72"/>
      <c r="G1" s="11">
        <v>40850</v>
      </c>
    </row>
    <row r="3" spans="1:12" ht="15.75">
      <c r="A3" s="70" t="s">
        <v>21</v>
      </c>
      <c r="B3" s="71"/>
      <c r="C3" s="71"/>
      <c r="D3" s="71"/>
      <c r="E3" s="71"/>
      <c r="F3" s="71"/>
      <c r="G3" s="71"/>
    </row>
    <row r="4" spans="1:12" ht="15.75">
      <c r="A4" s="66" t="s">
        <v>65</v>
      </c>
      <c r="B4" s="65"/>
      <c r="C4" s="65"/>
      <c r="D4" s="65"/>
      <c r="E4" s="65"/>
      <c r="F4" s="65"/>
      <c r="G4" s="65"/>
    </row>
    <row r="5" spans="1:12" ht="12" customHeight="1"/>
    <row r="6" spans="1:12">
      <c r="A6" s="36" t="s">
        <v>22</v>
      </c>
      <c r="B6" s="3"/>
      <c r="C6" s="3"/>
      <c r="D6" s="3"/>
      <c r="E6" s="3"/>
      <c r="F6" s="14"/>
      <c r="G6" s="14"/>
      <c r="H6" s="14"/>
      <c r="I6" s="14"/>
      <c r="J6" s="15"/>
      <c r="K6" s="14"/>
      <c r="L6" s="14"/>
    </row>
    <row r="7" spans="1:12">
      <c r="A7" s="18"/>
      <c r="B7" s="18"/>
      <c r="F7" s="14"/>
      <c r="G7" s="14"/>
      <c r="H7" s="14"/>
      <c r="I7" s="14"/>
      <c r="J7" s="7"/>
      <c r="K7" s="14"/>
      <c r="L7" s="14"/>
    </row>
    <row r="8" spans="1:12" ht="14.25" thickBot="1">
      <c r="A8" s="12" t="s">
        <v>0</v>
      </c>
      <c r="B8" s="3"/>
      <c r="D8" s="2">
        <v>2012</v>
      </c>
      <c r="E8" s="2">
        <f>D8-1</f>
        <v>2011</v>
      </c>
      <c r="F8" s="14"/>
      <c r="G8" s="14"/>
      <c r="H8" s="14"/>
      <c r="I8" s="14"/>
      <c r="J8" s="17"/>
      <c r="K8" s="14"/>
      <c r="L8" s="14"/>
    </row>
    <row r="9" spans="1:12">
      <c r="A9" s="3" t="s">
        <v>23</v>
      </c>
      <c r="B9" s="3"/>
      <c r="D9" s="54">
        <v>72000</v>
      </c>
      <c r="E9" s="54">
        <v>65000</v>
      </c>
      <c r="F9" s="14"/>
      <c r="G9" s="14"/>
      <c r="H9" s="14"/>
      <c r="I9" s="14"/>
      <c r="J9" s="21"/>
      <c r="K9" s="14"/>
      <c r="L9" s="14"/>
    </row>
    <row r="10" spans="1:12">
      <c r="A10" s="3" t="s">
        <v>18</v>
      </c>
      <c r="B10" s="3"/>
      <c r="D10" s="44">
        <v>439000</v>
      </c>
      <c r="E10" s="45">
        <v>328000</v>
      </c>
      <c r="F10" s="22"/>
      <c r="G10" s="14"/>
      <c r="H10" s="14"/>
      <c r="I10" s="14"/>
      <c r="J10" s="21"/>
      <c r="K10" s="14"/>
      <c r="L10" s="14"/>
    </row>
    <row r="11" spans="1:12">
      <c r="A11" s="3" t="s">
        <v>1</v>
      </c>
      <c r="B11" s="3"/>
      <c r="D11" s="46">
        <v>894000</v>
      </c>
      <c r="E11" s="47">
        <v>813000</v>
      </c>
      <c r="F11" s="22"/>
      <c r="G11" s="14"/>
      <c r="H11" s="14"/>
      <c r="I11" s="14"/>
      <c r="J11" s="21"/>
      <c r="K11" s="14"/>
      <c r="L11" s="14"/>
    </row>
    <row r="12" spans="1:12">
      <c r="A12" s="1" t="s">
        <v>2</v>
      </c>
      <c r="B12" s="3"/>
      <c r="D12" s="54">
        <f>SUM(D9:D11)</f>
        <v>1405000</v>
      </c>
      <c r="E12" s="54">
        <f>SUM(E9:E11)</f>
        <v>1206000</v>
      </c>
      <c r="F12" s="22"/>
      <c r="G12" s="14"/>
      <c r="H12" s="14"/>
      <c r="I12" s="14"/>
      <c r="J12" s="21"/>
      <c r="K12" s="14"/>
      <c r="L12" s="14"/>
    </row>
    <row r="13" spans="1:12">
      <c r="A13" s="16" t="s">
        <v>24</v>
      </c>
      <c r="B13" s="3"/>
      <c r="D13" s="44">
        <v>238000</v>
      </c>
      <c r="E13" s="44">
        <v>271000</v>
      </c>
      <c r="F13" s="22"/>
      <c r="G13" s="14"/>
      <c r="H13" s="14"/>
      <c r="I13" s="14"/>
      <c r="J13" s="21"/>
      <c r="K13" s="14"/>
      <c r="L13" s="14"/>
    </row>
    <row r="14" spans="1:12">
      <c r="A14" s="16" t="s">
        <v>25</v>
      </c>
      <c r="B14" s="3"/>
      <c r="D14" s="44">
        <v>132000</v>
      </c>
      <c r="E14" s="44">
        <v>133000</v>
      </c>
      <c r="F14" s="22"/>
      <c r="G14" s="14"/>
      <c r="H14" s="14"/>
      <c r="I14" s="14"/>
      <c r="J14" s="21"/>
      <c r="K14" s="14"/>
      <c r="L14" s="14"/>
    </row>
    <row r="15" spans="1:12">
      <c r="A15" s="1" t="s">
        <v>26</v>
      </c>
      <c r="B15" s="3"/>
      <c r="D15" s="46">
        <v>61000</v>
      </c>
      <c r="E15" s="47">
        <v>57000</v>
      </c>
      <c r="F15" s="22"/>
      <c r="G15" s="14"/>
      <c r="H15" s="14"/>
      <c r="I15" s="14"/>
      <c r="J15" s="21"/>
      <c r="K15" s="14"/>
      <c r="L15" s="14"/>
    </row>
    <row r="16" spans="1:12" ht="13.5" thickBot="1">
      <c r="A16" s="3" t="s">
        <v>3</v>
      </c>
      <c r="B16" s="3"/>
      <c r="D16" s="67">
        <f>D12+D13+D14+D15</f>
        <v>1836000</v>
      </c>
      <c r="E16" s="67">
        <f>E12+E13+E14+E15</f>
        <v>1667000</v>
      </c>
      <c r="F16" s="22"/>
      <c r="G16" s="14"/>
      <c r="H16" s="14"/>
      <c r="I16" s="14"/>
      <c r="J16" s="21"/>
      <c r="K16" s="14"/>
      <c r="L16" s="14"/>
    </row>
    <row r="17" spans="1:12" ht="13.5" thickTop="1">
      <c r="A17" s="3"/>
      <c r="B17" s="3"/>
      <c r="D17" s="19"/>
      <c r="E17" s="20"/>
      <c r="F17" s="22"/>
      <c r="G17" s="14"/>
      <c r="H17" s="14"/>
      <c r="I17" s="14"/>
      <c r="J17" s="21"/>
      <c r="K17" s="14"/>
      <c r="L17" s="14"/>
    </row>
    <row r="18" spans="1:12" ht="13.5">
      <c r="A18" s="12" t="s">
        <v>4</v>
      </c>
      <c r="B18" s="3"/>
      <c r="D18" s="19"/>
      <c r="E18" s="20"/>
      <c r="F18" s="22"/>
      <c r="G18" s="14"/>
      <c r="H18" s="14"/>
      <c r="I18" s="14"/>
      <c r="J18" s="21"/>
      <c r="K18" s="14"/>
      <c r="L18" s="14"/>
    </row>
    <row r="19" spans="1:12">
      <c r="A19" s="3" t="s">
        <v>70</v>
      </c>
      <c r="B19" s="3"/>
      <c r="D19" s="54">
        <v>432000</v>
      </c>
      <c r="E19" s="54">
        <v>409500</v>
      </c>
      <c r="F19" s="22"/>
      <c r="G19" s="14"/>
      <c r="H19" s="14"/>
      <c r="I19" s="14"/>
      <c r="J19" s="21"/>
      <c r="K19" s="14"/>
      <c r="L19" s="14"/>
    </row>
    <row r="20" spans="1:12">
      <c r="A20" s="3" t="s">
        <v>27</v>
      </c>
      <c r="B20" s="3"/>
      <c r="D20" s="46">
        <v>170000</v>
      </c>
      <c r="E20" s="47">
        <v>162000</v>
      </c>
      <c r="F20" s="22"/>
      <c r="G20" s="14"/>
      <c r="H20" s="14"/>
      <c r="I20" s="14"/>
      <c r="J20" s="21"/>
      <c r="K20" s="14"/>
      <c r="L20" s="14"/>
    </row>
    <row r="21" spans="1:12">
      <c r="A21" s="1" t="s">
        <v>5</v>
      </c>
      <c r="B21" s="3"/>
      <c r="D21" s="54">
        <f>SUM(D19:D20)</f>
        <v>602000</v>
      </c>
      <c r="E21" s="54">
        <f>SUM(E19:E20)</f>
        <v>571500</v>
      </c>
      <c r="F21" s="22"/>
      <c r="G21" s="14"/>
      <c r="H21" s="14"/>
      <c r="I21" s="14"/>
      <c r="J21" s="21"/>
      <c r="K21" s="14"/>
      <c r="L21" s="14"/>
    </row>
    <row r="22" spans="1:12">
      <c r="A22" s="3" t="s">
        <v>6</v>
      </c>
      <c r="B22" s="3"/>
      <c r="D22" s="52">
        <v>404290</v>
      </c>
      <c r="E22" s="53">
        <v>258898</v>
      </c>
      <c r="F22" s="17"/>
      <c r="G22" s="17"/>
      <c r="H22" s="17"/>
      <c r="I22" s="17"/>
      <c r="J22" s="17"/>
      <c r="K22" s="14"/>
      <c r="L22" s="14"/>
    </row>
    <row r="23" spans="1:12">
      <c r="A23" s="3" t="s">
        <v>7</v>
      </c>
      <c r="B23" s="3"/>
      <c r="D23" s="44">
        <v>575000</v>
      </c>
      <c r="E23" s="45">
        <v>575000</v>
      </c>
      <c r="F23" s="17"/>
      <c r="G23" s="17"/>
      <c r="H23" s="8"/>
      <c r="I23" s="8"/>
      <c r="J23" s="14"/>
      <c r="K23" s="14"/>
      <c r="L23" s="14"/>
    </row>
    <row r="24" spans="1:12">
      <c r="A24" s="3" t="s">
        <v>19</v>
      </c>
      <c r="B24" s="3"/>
      <c r="D24" s="46">
        <v>254710</v>
      </c>
      <c r="E24" s="47">
        <v>261602</v>
      </c>
      <c r="F24" s="17"/>
      <c r="G24" s="17"/>
      <c r="H24" s="8"/>
      <c r="I24" s="8"/>
      <c r="J24" s="14"/>
      <c r="K24" s="14"/>
      <c r="L24" s="14"/>
    </row>
    <row r="25" spans="1:12" ht="13.5" thickBot="1">
      <c r="A25" s="3" t="s">
        <v>8</v>
      </c>
      <c r="B25" s="3"/>
      <c r="D25" s="67">
        <f>D21+D22+D23+D24</f>
        <v>1836000</v>
      </c>
      <c r="E25" s="67">
        <f>E21+E22+E23+E24</f>
        <v>1667000</v>
      </c>
      <c r="F25" s="54"/>
      <c r="H25" s="6"/>
      <c r="I25" s="6"/>
      <c r="J25" s="3"/>
      <c r="K25" s="3"/>
      <c r="L25" s="3"/>
    </row>
    <row r="26" spans="1:12" ht="13.5" thickTop="1">
      <c r="A26" s="6"/>
      <c r="B26" s="6"/>
      <c r="C26" s="6"/>
      <c r="D26" s="6"/>
      <c r="E26" s="6"/>
      <c r="F26" s="54"/>
      <c r="G26" s="6"/>
      <c r="H26" s="6"/>
      <c r="I26" s="6"/>
      <c r="J26" s="3"/>
      <c r="K26" s="3"/>
      <c r="L26" s="3"/>
    </row>
    <row r="27" spans="1:12">
      <c r="A27" s="37" t="s">
        <v>28</v>
      </c>
      <c r="B27" s="3"/>
      <c r="C27" s="3"/>
      <c r="D27" s="3"/>
      <c r="E27" s="23"/>
      <c r="G27" s="4"/>
      <c r="H27" s="5"/>
      <c r="I27" s="5"/>
      <c r="J27" s="5"/>
      <c r="K27" s="5"/>
      <c r="L27" s="5"/>
    </row>
    <row r="28" spans="1:12" ht="13.5" thickBot="1">
      <c r="A28" s="3"/>
      <c r="B28" s="3"/>
      <c r="C28" s="3"/>
      <c r="D28" s="2">
        <f>$D$8</f>
        <v>2012</v>
      </c>
      <c r="E28" s="2">
        <f>$E$8</f>
        <v>2011</v>
      </c>
      <c r="G28" s="24"/>
      <c r="H28" s="25"/>
      <c r="I28" s="14"/>
      <c r="J28" s="25"/>
      <c r="K28" s="14"/>
      <c r="L28" s="25"/>
    </row>
    <row r="29" spans="1:12">
      <c r="A29" s="3" t="s">
        <v>9</v>
      </c>
      <c r="B29" s="3"/>
      <c r="C29" s="3"/>
      <c r="D29" s="54">
        <v>4240000</v>
      </c>
      <c r="E29" s="55">
        <v>3635000</v>
      </c>
      <c r="H29" s="25"/>
      <c r="I29" s="14"/>
      <c r="J29" s="25"/>
      <c r="K29" s="14"/>
      <c r="L29" s="25"/>
    </row>
    <row r="30" spans="1:12">
      <c r="A30" s="16" t="s">
        <v>29</v>
      </c>
      <c r="B30" s="3"/>
      <c r="C30" s="3"/>
      <c r="D30" s="48">
        <v>3680000</v>
      </c>
      <c r="E30" s="49">
        <v>2980000</v>
      </c>
      <c r="H30" s="26"/>
      <c r="I30" s="14"/>
      <c r="J30" s="25"/>
      <c r="K30" s="14"/>
      <c r="L30" s="25"/>
    </row>
    <row r="31" spans="1:12">
      <c r="A31" s="16" t="s">
        <v>71</v>
      </c>
      <c r="B31" s="3"/>
      <c r="C31" s="3"/>
      <c r="D31" s="54">
        <f>D29-D30</f>
        <v>560000</v>
      </c>
      <c r="E31" s="54">
        <f>E29-E30</f>
        <v>655000</v>
      </c>
      <c r="H31" s="25"/>
      <c r="I31" s="14"/>
      <c r="J31" s="25"/>
      <c r="K31" s="14"/>
      <c r="L31" s="25"/>
    </row>
    <row r="32" spans="1:12">
      <c r="A32" s="16" t="s">
        <v>90</v>
      </c>
      <c r="B32" s="3"/>
      <c r="C32" s="3"/>
      <c r="D32" s="56">
        <v>236320</v>
      </c>
      <c r="E32" s="51">
        <v>213550</v>
      </c>
      <c r="H32" s="25"/>
      <c r="I32" s="14"/>
      <c r="J32" s="25"/>
      <c r="K32" s="14"/>
      <c r="L32" s="25"/>
    </row>
    <row r="33" spans="1:12">
      <c r="A33" s="1" t="s">
        <v>30</v>
      </c>
      <c r="B33" s="3"/>
      <c r="C33" s="3"/>
      <c r="D33" s="50">
        <v>159000</v>
      </c>
      <c r="E33" s="51">
        <v>154500</v>
      </c>
      <c r="H33" s="25"/>
      <c r="I33" s="21"/>
      <c r="J33" s="25"/>
      <c r="K33" s="21"/>
      <c r="L33" s="25"/>
    </row>
    <row r="34" spans="1:12">
      <c r="A34" s="16" t="s">
        <v>31</v>
      </c>
      <c r="B34" s="3"/>
      <c r="C34" s="3"/>
      <c r="D34" s="48">
        <v>134000</v>
      </c>
      <c r="E34" s="49">
        <v>127000</v>
      </c>
      <c r="H34" s="25"/>
      <c r="I34" s="21"/>
      <c r="J34" s="25"/>
      <c r="K34" s="21"/>
      <c r="L34" s="25"/>
    </row>
    <row r="35" spans="1:12">
      <c r="A35" s="1" t="s">
        <v>10</v>
      </c>
      <c r="B35" s="3"/>
      <c r="C35" s="3"/>
      <c r="D35" s="54">
        <f>D31-(D32+D33+D34)</f>
        <v>30680</v>
      </c>
      <c r="E35" s="54">
        <f>E31-(E32+E33+E34)</f>
        <v>159950</v>
      </c>
      <c r="H35" s="25"/>
      <c r="I35" s="14"/>
      <c r="J35" s="25"/>
      <c r="K35" s="14"/>
      <c r="L35" s="25"/>
    </row>
    <row r="36" spans="1:12">
      <c r="A36" s="1" t="s">
        <v>11</v>
      </c>
      <c r="B36" s="3"/>
      <c r="C36" s="3"/>
      <c r="D36" s="50">
        <f>0.4*D35</f>
        <v>12272</v>
      </c>
      <c r="E36" s="50">
        <f>0.4*E35</f>
        <v>63980</v>
      </c>
      <c r="H36" s="25"/>
      <c r="I36" s="14"/>
      <c r="J36" s="25"/>
      <c r="K36" s="14"/>
      <c r="L36" s="25"/>
    </row>
    <row r="37" spans="1:12" ht="13.5" thickBot="1">
      <c r="A37" s="1" t="s">
        <v>20</v>
      </c>
      <c r="B37" s="3"/>
      <c r="C37" s="3"/>
      <c r="D37" s="67">
        <f>D35-D36</f>
        <v>18408</v>
      </c>
      <c r="E37" s="67">
        <f>E35-E36</f>
        <v>95970</v>
      </c>
      <c r="H37" s="25"/>
      <c r="I37" s="14"/>
      <c r="J37" s="25"/>
      <c r="K37" s="14"/>
      <c r="L37" s="25"/>
    </row>
    <row r="38" spans="1:12" ht="13.5" thickTop="1">
      <c r="A38" s="1"/>
      <c r="B38" s="3"/>
      <c r="C38" s="3"/>
      <c r="D38" s="21"/>
      <c r="E38" s="21"/>
      <c r="H38" s="25"/>
      <c r="I38" s="14"/>
      <c r="J38" s="25"/>
      <c r="K38" s="14"/>
      <c r="L38" s="25"/>
    </row>
    <row r="39" spans="1:12" ht="14.25" thickBot="1">
      <c r="A39" s="57" t="s">
        <v>32</v>
      </c>
      <c r="B39" s="3"/>
      <c r="C39" s="3"/>
      <c r="D39" s="2">
        <f>$D$8</f>
        <v>2012</v>
      </c>
      <c r="E39" s="2">
        <f>$E$8</f>
        <v>2011</v>
      </c>
      <c r="G39" s="24"/>
      <c r="H39" s="25"/>
      <c r="I39" s="14"/>
      <c r="J39" s="25"/>
      <c r="K39" s="14"/>
      <c r="L39" s="25"/>
    </row>
    <row r="40" spans="1:12">
      <c r="A40" s="16" t="s">
        <v>33</v>
      </c>
      <c r="B40" s="3"/>
      <c r="C40" s="3"/>
      <c r="D40" s="58">
        <v>0.8</v>
      </c>
      <c r="E40" s="31">
        <v>4.17</v>
      </c>
      <c r="G40" s="24"/>
      <c r="H40" s="25"/>
      <c r="I40" s="14"/>
      <c r="J40" s="25"/>
      <c r="K40" s="14"/>
      <c r="L40" s="25"/>
    </row>
    <row r="41" spans="1:12">
      <c r="A41" s="16" t="s">
        <v>34</v>
      </c>
      <c r="B41" s="3"/>
      <c r="C41" s="3"/>
      <c r="D41" s="58">
        <v>1.1000000000000001</v>
      </c>
      <c r="E41" s="31">
        <v>0.95</v>
      </c>
      <c r="G41" s="27"/>
    </row>
    <row r="42" spans="1:12">
      <c r="A42" s="16" t="s">
        <v>35</v>
      </c>
      <c r="B42" s="3"/>
      <c r="C42" s="3"/>
      <c r="D42" s="58">
        <v>12.34</v>
      </c>
      <c r="E42" s="31">
        <v>23.57</v>
      </c>
      <c r="G42" s="27"/>
    </row>
    <row r="43" spans="1:12">
      <c r="A43" s="16" t="s">
        <v>36</v>
      </c>
      <c r="B43" s="3"/>
      <c r="C43" s="3"/>
      <c r="D43" s="68">
        <f>D42/D40</f>
        <v>15.424999999999999</v>
      </c>
      <c r="E43" s="32">
        <f>E42/E40</f>
        <v>5.652278177458034</v>
      </c>
      <c r="G43" s="27"/>
    </row>
    <row r="44" spans="1:12">
      <c r="A44" s="16" t="s">
        <v>37</v>
      </c>
      <c r="B44" s="3"/>
      <c r="C44" s="3"/>
      <c r="D44" s="44">
        <v>23000</v>
      </c>
      <c r="E44" s="44">
        <v>23000</v>
      </c>
      <c r="G44" s="27"/>
    </row>
    <row r="45" spans="1:12">
      <c r="D45" s="38"/>
      <c r="E45" s="38"/>
    </row>
    <row r="46" spans="1:12">
      <c r="A46" s="40" t="s">
        <v>16</v>
      </c>
      <c r="D46" s="38"/>
      <c r="E46" s="38"/>
    </row>
    <row r="47" spans="1:12">
      <c r="D47" s="38"/>
      <c r="E47" s="38"/>
    </row>
    <row r="48" spans="1:12" ht="16.5" thickBot="1">
      <c r="A48" s="39" t="s">
        <v>12</v>
      </c>
      <c r="D48" s="2">
        <f>$D$8</f>
        <v>2012</v>
      </c>
      <c r="E48" s="2">
        <f>$E$8</f>
        <v>2011</v>
      </c>
      <c r="F48" s="13" t="s">
        <v>42</v>
      </c>
    </row>
    <row r="49" spans="1:6" ht="13.5">
      <c r="A49" s="63" t="s">
        <v>53</v>
      </c>
      <c r="D49" s="7"/>
      <c r="E49" s="7"/>
      <c r="F49" s="17"/>
    </row>
    <row r="50" spans="1:6">
      <c r="A50" s="9" t="s">
        <v>38</v>
      </c>
      <c r="D50" s="28">
        <f>D12/D21</f>
        <v>2.3338870431893688</v>
      </c>
      <c r="E50" s="28">
        <f>E12/E21</f>
        <v>2.1102362204724407</v>
      </c>
      <c r="F50" s="60">
        <v>2.7</v>
      </c>
    </row>
    <row r="51" spans="1:6" ht="13.5">
      <c r="A51" s="10" t="s">
        <v>54</v>
      </c>
      <c r="D51" s="28"/>
      <c r="E51" s="28"/>
      <c r="F51" s="60"/>
    </row>
    <row r="52" spans="1:6" ht="15.75">
      <c r="A52" s="9" t="s">
        <v>43</v>
      </c>
      <c r="D52" s="28">
        <f>D29/D11</f>
        <v>4.7427293064876954</v>
      </c>
      <c r="E52" s="28">
        <f>E29/E11</f>
        <v>4.4710947109471091</v>
      </c>
      <c r="F52" s="60">
        <v>7</v>
      </c>
    </row>
    <row r="53" spans="1:6" ht="15.75">
      <c r="A53" s="9" t="s">
        <v>44</v>
      </c>
      <c r="D53" s="28">
        <f>D10/(D29/365)</f>
        <v>37.79127358490566</v>
      </c>
      <c r="E53" s="28">
        <f>E10/(E29/365)</f>
        <v>32.935350756533701</v>
      </c>
      <c r="F53" s="61">
        <v>32</v>
      </c>
    </row>
    <row r="54" spans="1:6" ht="15.75">
      <c r="A54" s="9" t="s">
        <v>45</v>
      </c>
      <c r="D54" s="28">
        <f>D29/(D13+D14+D15)</f>
        <v>9.8375870069605575</v>
      </c>
      <c r="E54" s="28">
        <f>E29/(E13+E14+E15)</f>
        <v>7.8850325379609547</v>
      </c>
      <c r="F54" s="60">
        <v>13</v>
      </c>
    </row>
    <row r="55" spans="1:6" ht="15.75">
      <c r="A55" s="9" t="s">
        <v>46</v>
      </c>
      <c r="D55" s="28">
        <f>D29/D16</f>
        <v>2.3093681917211328</v>
      </c>
      <c r="E55" s="28">
        <f>E29/E16</f>
        <v>2.1805638872225557</v>
      </c>
      <c r="F55" s="61">
        <v>2.6</v>
      </c>
    </row>
    <row r="56" spans="1:6" ht="13.5">
      <c r="A56" s="63" t="s">
        <v>51</v>
      </c>
      <c r="D56" s="28"/>
      <c r="E56" s="28"/>
      <c r="F56" s="61"/>
    </row>
    <row r="57" spans="1:6">
      <c r="A57" s="9" t="s">
        <v>39</v>
      </c>
      <c r="D57" s="30">
        <f>D37/D16</f>
        <v>1.0026143790849673E-2</v>
      </c>
      <c r="E57" s="30">
        <f>E37/E16</f>
        <v>5.7570485902819435E-2</v>
      </c>
      <c r="F57" s="62">
        <v>9.0999999999999998E-2</v>
      </c>
    </row>
    <row r="58" spans="1:6">
      <c r="A58" s="9" t="s">
        <v>40</v>
      </c>
      <c r="D58" s="30">
        <f>D37/(D23+D24)</f>
        <v>2.2186065010666379E-2</v>
      </c>
      <c r="E58" s="30">
        <f>E37/(E23+E24)</f>
        <v>0.11471404562743097</v>
      </c>
      <c r="F58" s="62">
        <v>0.182</v>
      </c>
    </row>
    <row r="59" spans="1:6">
      <c r="A59" s="9" t="s">
        <v>72</v>
      </c>
      <c r="D59" s="30">
        <f>D37/D29</f>
        <v>4.341509433962264E-3</v>
      </c>
      <c r="E59" s="30">
        <f>E37/E29</f>
        <v>2.6401650618982118E-2</v>
      </c>
      <c r="F59" s="62">
        <v>3.5000000000000003E-2</v>
      </c>
    </row>
    <row r="60" spans="1:6" ht="13.5">
      <c r="A60" s="63" t="s">
        <v>52</v>
      </c>
    </row>
    <row r="61" spans="1:6">
      <c r="A61" s="9" t="s">
        <v>73</v>
      </c>
      <c r="D61" s="30">
        <f>(D21+D22)/D16</f>
        <v>0.54808823529411765</v>
      </c>
      <c r="E61" s="30">
        <f>(E21+E22)/E16</f>
        <v>0.49813917216556691</v>
      </c>
      <c r="F61" s="62">
        <v>0.5</v>
      </c>
    </row>
    <row r="62" spans="1:6" ht="13.5">
      <c r="A62" s="10" t="s">
        <v>55</v>
      </c>
      <c r="D62" s="30"/>
      <c r="E62" s="30"/>
      <c r="F62" s="62"/>
    </row>
    <row r="63" spans="1:6">
      <c r="A63" s="9" t="s">
        <v>41</v>
      </c>
      <c r="D63" s="28">
        <f>D42/D40</f>
        <v>15.424999999999999</v>
      </c>
      <c r="E63" s="28">
        <f>E42/E40</f>
        <v>5.652278177458034</v>
      </c>
      <c r="F63" s="60">
        <v>6</v>
      </c>
    </row>
    <row r="65" spans="1:1" ht="15.75">
      <c r="A65" s="59" t="s">
        <v>47</v>
      </c>
    </row>
    <row r="66" spans="1:1" ht="15.75">
      <c r="A66" s="59" t="s">
        <v>48</v>
      </c>
    </row>
    <row r="67" spans="1:1" ht="15.75">
      <c r="A67" s="59" t="s">
        <v>49</v>
      </c>
    </row>
    <row r="69" spans="1:1">
      <c r="A69" s="10" t="s">
        <v>82</v>
      </c>
    </row>
    <row r="70" spans="1:1">
      <c r="A70" s="10" t="s">
        <v>50</v>
      </c>
    </row>
    <row r="71" spans="1:1">
      <c r="A71" s="9" t="s">
        <v>91</v>
      </c>
    </row>
    <row r="72" spans="1:1">
      <c r="A72" s="9" t="s">
        <v>56</v>
      </c>
    </row>
    <row r="74" spans="1:1">
      <c r="A74" s="10" t="s">
        <v>83</v>
      </c>
    </row>
    <row r="75" spans="1:1">
      <c r="A75" s="10" t="s">
        <v>74</v>
      </c>
    </row>
    <row r="76" spans="1:1">
      <c r="A76" s="9" t="s">
        <v>57</v>
      </c>
    </row>
    <row r="77" spans="1:1">
      <c r="A77" s="9" t="s">
        <v>92</v>
      </c>
    </row>
    <row r="78" spans="1:1">
      <c r="A78" s="9" t="s">
        <v>93</v>
      </c>
    </row>
    <row r="79" spans="1:1">
      <c r="A79" s="9" t="s">
        <v>94</v>
      </c>
    </row>
    <row r="80" spans="1:1">
      <c r="A80" s="9" t="s">
        <v>58</v>
      </c>
    </row>
    <row r="81" spans="1:1">
      <c r="A81" s="9" t="s">
        <v>59</v>
      </c>
    </row>
    <row r="83" spans="1:1">
      <c r="A83" s="10" t="s">
        <v>84</v>
      </c>
    </row>
    <row r="84" spans="1:1">
      <c r="A84" s="10" t="s">
        <v>75</v>
      </c>
    </row>
    <row r="85" spans="1:1">
      <c r="A85" s="9" t="s">
        <v>95</v>
      </c>
    </row>
    <row r="86" spans="1:1">
      <c r="A86" s="33" t="s">
        <v>96</v>
      </c>
    </row>
    <row r="87" spans="1:1">
      <c r="A87" s="9" t="s">
        <v>66</v>
      </c>
    </row>
    <row r="89" spans="1:1">
      <c r="A89" s="10" t="s">
        <v>85</v>
      </c>
    </row>
    <row r="90" spans="1:1">
      <c r="A90" s="10" t="s">
        <v>76</v>
      </c>
    </row>
    <row r="91" spans="1:1">
      <c r="A91" s="9" t="s">
        <v>97</v>
      </c>
    </row>
    <row r="92" spans="1:1">
      <c r="A92" s="9" t="s">
        <v>60</v>
      </c>
    </row>
    <row r="94" spans="1:1">
      <c r="A94" s="10" t="s">
        <v>86</v>
      </c>
    </row>
    <row r="95" spans="1:1">
      <c r="A95" s="10" t="s">
        <v>77</v>
      </c>
    </row>
    <row r="96" spans="1:1">
      <c r="A96" s="9" t="s">
        <v>98</v>
      </c>
    </row>
    <row r="97" spans="1:5">
      <c r="A97" s="9" t="s">
        <v>99</v>
      </c>
    </row>
    <row r="98" spans="1:5">
      <c r="A98" s="9" t="s">
        <v>100</v>
      </c>
    </row>
    <row r="99" spans="1:5">
      <c r="A99" s="9" t="s">
        <v>101</v>
      </c>
    </row>
    <row r="101" spans="1:5">
      <c r="A101" s="10" t="s">
        <v>88</v>
      </c>
    </row>
    <row r="102" spans="1:5">
      <c r="A102" s="10" t="s">
        <v>87</v>
      </c>
    </row>
    <row r="103" spans="1:5">
      <c r="A103" s="10" t="s">
        <v>78</v>
      </c>
    </row>
    <row r="104" spans="1:5" ht="13.5">
      <c r="B104" s="34" t="s">
        <v>13</v>
      </c>
      <c r="C104" s="35" t="s">
        <v>14</v>
      </c>
      <c r="D104" s="35" t="s">
        <v>15</v>
      </c>
      <c r="E104" s="35"/>
    </row>
    <row r="105" spans="1:5">
      <c r="A105" s="29">
        <f>D8</f>
        <v>2012</v>
      </c>
      <c r="B105" s="41">
        <f>PRODUCT(C105:E105)</f>
        <v>2.2186065010666379E-2</v>
      </c>
      <c r="C105" s="42">
        <f>D59</f>
        <v>4.341509433962264E-3</v>
      </c>
      <c r="D105" s="43">
        <f>D55</f>
        <v>2.3093681917211328</v>
      </c>
      <c r="E105" s="43">
        <f>D$16/(D$23+D$24)</f>
        <v>2.2128213472177025</v>
      </c>
    </row>
    <row r="106" spans="1:5">
      <c r="A106" s="29">
        <f>A105-1</f>
        <v>2011</v>
      </c>
      <c r="B106" s="41">
        <f>PRODUCT(C106:E106)</f>
        <v>0.11471404562743098</v>
      </c>
      <c r="C106" s="42">
        <f>E59</f>
        <v>2.6401650618982118E-2</v>
      </c>
      <c r="D106" s="43">
        <f>E55</f>
        <v>2.1805638872225557</v>
      </c>
      <c r="E106" s="43">
        <f>E$16/(E$23+E$24)</f>
        <v>1.992584287391137</v>
      </c>
    </row>
    <row r="107" spans="1:5">
      <c r="A107" s="9" t="s">
        <v>61</v>
      </c>
      <c r="B107" s="41">
        <f>PRODUCT(C107:E107)</f>
        <v>0.18200000000000002</v>
      </c>
      <c r="C107" s="69">
        <f>F59</f>
        <v>3.5000000000000003E-2</v>
      </c>
      <c r="D107" s="64">
        <f>F55</f>
        <v>2.6</v>
      </c>
      <c r="E107" s="43">
        <f>1/(1-F61)</f>
        <v>2</v>
      </c>
    </row>
    <row r="109" spans="1:5">
      <c r="A109" s="9" t="s">
        <v>89</v>
      </c>
    </row>
    <row r="110" spans="1:5">
      <c r="A110" s="9" t="s">
        <v>102</v>
      </c>
    </row>
    <row r="111" spans="1:5">
      <c r="A111" s="9" t="s">
        <v>103</v>
      </c>
    </row>
    <row r="112" spans="1:5">
      <c r="A112" s="9" t="s">
        <v>104</v>
      </c>
    </row>
    <row r="113" spans="1:1">
      <c r="A113" s="9" t="s">
        <v>107</v>
      </c>
    </row>
    <row r="114" spans="1:1">
      <c r="A114" s="40"/>
    </row>
    <row r="115" spans="1:1">
      <c r="A115" s="9" t="s">
        <v>62</v>
      </c>
    </row>
    <row r="116" spans="1:1">
      <c r="A116" s="9" t="s">
        <v>105</v>
      </c>
    </row>
    <row r="118" spans="1:1">
      <c r="A118" s="10" t="s">
        <v>67</v>
      </c>
    </row>
    <row r="119" spans="1:1">
      <c r="A119" s="10" t="s">
        <v>79</v>
      </c>
    </row>
    <row r="120" spans="1:1">
      <c r="A120" s="10" t="s">
        <v>80</v>
      </c>
    </row>
    <row r="121" spans="1:1">
      <c r="A121" s="10" t="s">
        <v>81</v>
      </c>
    </row>
    <row r="122" spans="1:1">
      <c r="A122" s="9" t="s">
        <v>63</v>
      </c>
    </row>
    <row r="123" spans="1:1">
      <c r="A123" s="9" t="s">
        <v>106</v>
      </c>
    </row>
    <row r="124" spans="1:1">
      <c r="A124" s="9" t="s">
        <v>64</v>
      </c>
    </row>
    <row r="125" spans="1:1">
      <c r="A125" s="9" t="s">
        <v>69</v>
      </c>
    </row>
    <row r="126" spans="1:1">
      <c r="A126" s="9" t="s">
        <v>68</v>
      </c>
    </row>
  </sheetData>
  <mergeCells count="2">
    <mergeCell ref="A3:G3"/>
    <mergeCell ref="C1:E1"/>
  </mergeCells>
  <phoneticPr fontId="12" type="noConversion"/>
  <printOptions headings="1" gridLines="1"/>
  <pageMargins left="0.75" right="0.75" top="1" bottom="1" header="0.5" footer="0.5"/>
  <pageSetup orientation="portrait" r:id="rId1"/>
  <headerFooter alignWithMargins="0"/>
  <rowBreaks count="2" manualBreakCount="2">
    <brk id="47" max="6" man="1"/>
    <brk id="93" max="6" man="1"/>
  </rowBreaks>
  <ignoredErrors>
    <ignoredError sqref="D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04problem</vt:lpstr>
      <vt:lpstr>'04problem'!Print_Area</vt:lpstr>
    </vt:vector>
  </TitlesOfParts>
  <Company>Dell Computer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Buzzard</dc:creator>
  <cp:lastModifiedBy>Dana</cp:lastModifiedBy>
  <cp:lastPrinted>1999-10-14T14:54:21Z</cp:lastPrinted>
  <dcterms:created xsi:type="dcterms:W3CDTF">1999-09-07T00:55:56Z</dcterms:created>
  <dcterms:modified xsi:type="dcterms:W3CDTF">2011-11-03T16:03:55Z</dcterms:modified>
</cp:coreProperties>
</file>