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60" windowWidth="13020" windowHeight="10455"/>
  </bookViews>
  <sheets>
    <sheet name="Valuation of Reeby Sports" sheetId="1" r:id="rId1"/>
    <sheet name="Sheet2" sheetId="2" state="hidden" r:id="rId2"/>
    <sheet name="Sheet3" sheetId="3" state="hidden" r:id="rId3"/>
  </sheets>
  <calcPr calcId="145621"/>
</workbook>
</file>

<file path=xl/calcChain.xml><?xml version="1.0" encoding="utf-8"?>
<calcChain xmlns="http://schemas.openxmlformats.org/spreadsheetml/2006/main">
  <c r="N10" i="1" l="1"/>
  <c r="O10" i="1" s="1"/>
  <c r="E11" i="1"/>
  <c r="G13" i="1"/>
  <c r="I10" i="1"/>
  <c r="J10" i="1"/>
  <c r="K10" i="1"/>
  <c r="L10" i="1"/>
  <c r="M10" i="1"/>
  <c r="C6" i="1"/>
  <c r="D6" i="1" s="1"/>
  <c r="E6" i="1" s="1"/>
  <c r="F6" i="1" s="1"/>
  <c r="G6" i="1" s="1"/>
  <c r="H6" i="1" s="1"/>
  <c r="I6" i="1" s="1"/>
  <c r="J6" i="1" s="1"/>
  <c r="K6" i="1" s="1"/>
  <c r="L6" i="1" s="1"/>
  <c r="M6" i="1" s="1"/>
  <c r="N6" i="1" s="1"/>
  <c r="O6" i="1" s="1"/>
  <c r="P6" i="1" s="1"/>
  <c r="Q6" i="1" s="1"/>
  <c r="B13" i="1"/>
  <c r="B14" i="1" s="1"/>
  <c r="C8" i="1" s="1"/>
  <c r="C10" i="1" s="1"/>
  <c r="C13" i="1"/>
  <c r="D13" i="1"/>
  <c r="E13" i="1"/>
  <c r="F13" i="1"/>
  <c r="H13" i="1"/>
  <c r="I11" i="1"/>
  <c r="J11" i="1"/>
  <c r="K11" i="1"/>
  <c r="L11" i="1"/>
  <c r="M11" i="1"/>
  <c r="N11" i="1"/>
  <c r="O11" i="1"/>
  <c r="P11" i="1"/>
  <c r="Q11" i="1"/>
  <c r="C11" i="1"/>
  <c r="D11" i="1"/>
  <c r="F11" i="1"/>
  <c r="G11" i="1"/>
  <c r="H11" i="1"/>
  <c r="B11" i="1"/>
  <c r="B10" i="1"/>
  <c r="C14" i="1" l="1"/>
  <c r="D8" i="1" s="1"/>
  <c r="D10" i="1" s="1"/>
  <c r="D14" i="1" l="1"/>
  <c r="E8" i="1" s="1"/>
  <c r="E14" i="1" s="1"/>
  <c r="F8" i="1" s="1"/>
  <c r="E10" i="1" l="1"/>
  <c r="F14" i="1"/>
  <c r="G8" i="1" s="1"/>
  <c r="F10" i="1"/>
  <c r="G10" i="1" l="1"/>
  <c r="G14" i="1"/>
  <c r="H8" i="1" s="1"/>
  <c r="H10" i="1" l="1"/>
  <c r="H14" i="1"/>
  <c r="I8" i="1" s="1"/>
  <c r="I9" i="1" l="1"/>
  <c r="I12" i="1" l="1"/>
  <c r="I13" i="1" s="1"/>
  <c r="I14" i="1" s="1"/>
  <c r="J8" i="1" s="1"/>
  <c r="J9" i="1" l="1"/>
  <c r="J12" i="1" l="1"/>
  <c r="J13" i="1" s="1"/>
  <c r="J14" i="1" s="1"/>
  <c r="K8" i="1" s="1"/>
  <c r="K9" i="1" l="1"/>
  <c r="J16" i="1"/>
  <c r="K12" i="1" l="1"/>
  <c r="K16" i="1" l="1"/>
  <c r="K13" i="1"/>
  <c r="K14" i="1" l="1"/>
  <c r="L8" i="1" s="1"/>
  <c r="L9" i="1" s="1"/>
  <c r="L12" i="1" l="1"/>
  <c r="L13" i="1" s="1"/>
  <c r="L14" i="1" s="1"/>
  <c r="M8" i="1" s="1"/>
  <c r="L16" i="1" l="1"/>
  <c r="M9" i="1"/>
  <c r="M12" i="1" l="1"/>
  <c r="M13" i="1" s="1"/>
  <c r="M14" i="1" s="1"/>
  <c r="N8" i="1" s="1"/>
  <c r="N9" i="1" l="1"/>
  <c r="M16" i="1"/>
  <c r="G18" i="1"/>
  <c r="N12" i="1" l="1"/>
  <c r="N13" i="1" s="1"/>
  <c r="N14" i="1" s="1"/>
  <c r="O8" i="1" s="1"/>
  <c r="O9" i="1" l="1"/>
  <c r="N16" i="1"/>
  <c r="O12" i="1" l="1"/>
  <c r="O16" i="1" l="1"/>
  <c r="G21" i="1"/>
  <c r="O13" i="1"/>
  <c r="O14" i="1" s="1"/>
  <c r="P8" i="1" s="1"/>
  <c r="P9" i="1" l="1"/>
  <c r="P12" i="1" l="1"/>
  <c r="P13" i="1" l="1"/>
  <c r="P14" i="1" s="1"/>
  <c r="Q8" i="1" s="1"/>
  <c r="Q9" i="1" s="1"/>
  <c r="P16" i="1"/>
  <c r="Q12" i="1" l="1"/>
  <c r="Q16" i="1" s="1"/>
  <c r="O21" i="1" l="1"/>
  <c r="G22" i="1" s="1"/>
  <c r="M18" i="1"/>
  <c r="G19" i="1" s="1"/>
  <c r="Q13" i="1"/>
  <c r="Q14" i="1" s="1"/>
</calcChain>
</file>

<file path=xl/sharedStrings.xml><?xml version="1.0" encoding="utf-8"?>
<sst xmlns="http://schemas.openxmlformats.org/spreadsheetml/2006/main" count="25" uniqueCount="25">
  <si>
    <t>EPS</t>
  </si>
  <si>
    <t>ROE</t>
  </si>
  <si>
    <t>Payout ratio</t>
  </si>
  <si>
    <t>Retained earnings</t>
  </si>
  <si>
    <t>BVPS, start of year</t>
  </si>
  <si>
    <t>BVPS, end of year</t>
  </si>
  <si>
    <t>Cost of capital, r</t>
  </si>
  <si>
    <t>Dividend growth rate</t>
  </si>
  <si>
    <t>Dividends per share (DIV)</t>
  </si>
  <si>
    <t>REEBY SPORTS</t>
  </si>
  <si>
    <t/>
  </si>
  <si>
    <t>Minicase solution, Chapter 4</t>
  </si>
  <si>
    <r>
      <t>Principles of Corporate Finance</t>
    </r>
    <r>
      <rPr>
        <sz val="10"/>
        <rFont val="Arial"/>
        <family val="2"/>
      </rPr>
      <t>, 12th Ed., by R. A. Brealey, S. C. Myers and F. Allen</t>
    </r>
  </si>
  <si>
    <t>ROE, 2018-2022</t>
  </si>
  <si>
    <t>Note: Valuation date is start of 2017. Dividends assumed paid at end of year.</t>
  </si>
  <si>
    <t>Payout ratio, 2018-2022</t>
  </si>
  <si>
    <t>Payout ratio, 2023-</t>
  </si>
  <si>
    <t>PV DIV, 2017-2022</t>
  </si>
  <si>
    <t>NPV. Including PV at 2022</t>
  </si>
  <si>
    <t>PV DIV, 2017-2024</t>
  </si>
  <si>
    <t>NPV. Including PV at 2024</t>
  </si>
  <si>
    <t>PV at 2022</t>
  </si>
  <si>
    <t>PV at 2024</t>
  </si>
  <si>
    <t>ROE, 2023-2024</t>
  </si>
  <si>
    <t>Copyright © 2017 McGraw-Hill Education. All rights reserved. No reproduction or distribution without the prior written consent of McGraw-Hill Education.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</si>
</sst>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$&quot;#,##0.00_);[Red]\(&quot;$&quot;#,##0.00\)"/>
    <numFmt numFmtId="164" formatCode="0.000"/>
  </numFmts>
  <fonts count="4" x14ac:knownFonts="1">
    <font>
      <sz val="10"/>
      <name val="Arial"/>
    </font>
    <font>
      <sz val="8"/>
      <name val="Arial"/>
      <family val="2"/>
    </font>
    <font>
      <u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2" fontId="0" fillId="0" borderId="0" xfId="0" applyNumberFormat="1"/>
    <xf numFmtId="8" fontId="0" fillId="0" borderId="0" xfId="0" applyNumberFormat="1"/>
    <xf numFmtId="0" fontId="0" fillId="0" borderId="0" xfId="0" quotePrefix="1"/>
    <xf numFmtId="2" fontId="0" fillId="0" borderId="0" xfId="0" applyNumberFormat="1" applyProtection="1">
      <protection locked="0"/>
    </xf>
    <xf numFmtId="0" fontId="0" fillId="0" borderId="0" xfId="0" applyProtection="1"/>
    <xf numFmtId="15" fontId="0" fillId="0" borderId="0" xfId="0" applyNumberFormat="1" applyProtection="1"/>
    <xf numFmtId="0" fontId="2" fillId="0" borderId="0" xfId="0" applyFont="1" applyProtection="1"/>
    <xf numFmtId="2" fontId="0" fillId="0" borderId="0" xfId="0" applyNumberFormat="1" applyProtection="1"/>
    <xf numFmtId="164" fontId="0" fillId="0" borderId="0" xfId="0" applyNumberFormat="1" applyProtection="1"/>
    <xf numFmtId="0" fontId="3" fillId="0" borderId="0" xfId="0" applyFont="1"/>
    <xf numFmtId="0" fontId="3" fillId="0" borderId="0" xfId="0" applyFont="1" applyProtection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8"/>
  <sheetViews>
    <sheetView tabSelected="1" zoomScaleNormal="100" workbookViewId="0">
      <selection activeCell="A30" sqref="A30"/>
    </sheetView>
  </sheetViews>
  <sheetFormatPr defaultRowHeight="12.75" x14ac:dyDescent="0.2"/>
  <cols>
    <col min="1" max="1" width="23.28515625" customWidth="1"/>
    <col min="12" max="12" width="10.140625" customWidth="1"/>
    <col min="14" max="14" width="10" customWidth="1"/>
  </cols>
  <sheetData>
    <row r="1" spans="1:17" x14ac:dyDescent="0.2">
      <c r="A1" s="5" t="s">
        <v>9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spans="1:17" x14ac:dyDescent="0.2">
      <c r="A2" s="5" t="s">
        <v>11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/>
      <c r="O2" s="5"/>
      <c r="P2" s="5"/>
      <c r="Q2" s="5"/>
    </row>
    <row r="3" spans="1:17" x14ac:dyDescent="0.2">
      <c r="A3" s="7" t="s">
        <v>12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</row>
    <row r="4" spans="1:17" x14ac:dyDescent="0.2">
      <c r="A4" s="11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</row>
    <row r="5" spans="1:17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</row>
    <row r="6" spans="1:17" x14ac:dyDescent="0.2">
      <c r="A6" s="5"/>
      <c r="B6" s="5">
        <v>2011</v>
      </c>
      <c r="C6" s="5">
        <f>B6+1</f>
        <v>2012</v>
      </c>
      <c r="D6" s="5">
        <f t="shared" ref="D6:Q6" si="0">C6+1</f>
        <v>2013</v>
      </c>
      <c r="E6" s="5">
        <f t="shared" si="0"/>
        <v>2014</v>
      </c>
      <c r="F6" s="5">
        <f t="shared" si="0"/>
        <v>2015</v>
      </c>
      <c r="G6" s="5">
        <f t="shared" si="0"/>
        <v>2016</v>
      </c>
      <c r="H6" s="5">
        <f t="shared" si="0"/>
        <v>2017</v>
      </c>
      <c r="I6" s="5">
        <f t="shared" si="0"/>
        <v>2018</v>
      </c>
      <c r="J6" s="5">
        <f t="shared" si="0"/>
        <v>2019</v>
      </c>
      <c r="K6" s="5">
        <f t="shared" si="0"/>
        <v>2020</v>
      </c>
      <c r="L6" s="5">
        <f t="shared" si="0"/>
        <v>2021</v>
      </c>
      <c r="M6" s="5">
        <f t="shared" si="0"/>
        <v>2022</v>
      </c>
      <c r="N6" s="5">
        <f t="shared" si="0"/>
        <v>2023</v>
      </c>
      <c r="O6" s="5">
        <f t="shared" si="0"/>
        <v>2024</v>
      </c>
      <c r="P6" s="5">
        <f t="shared" si="0"/>
        <v>2025</v>
      </c>
      <c r="Q6" s="5">
        <f t="shared" si="0"/>
        <v>2026</v>
      </c>
    </row>
    <row r="7" spans="1:17" x14ac:dyDescent="0.2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</row>
    <row r="8" spans="1:17" x14ac:dyDescent="0.2">
      <c r="A8" s="5" t="s">
        <v>4</v>
      </c>
      <c r="B8" s="8">
        <v>7</v>
      </c>
      <c r="C8" s="5">
        <f t="shared" ref="C8:I8" si="1">B14</f>
        <v>7.61</v>
      </c>
      <c r="D8" s="5">
        <f t="shared" si="1"/>
        <v>8.51</v>
      </c>
      <c r="E8" s="5">
        <f t="shared" si="1"/>
        <v>9.51</v>
      </c>
      <c r="F8" s="5">
        <f t="shared" si="1"/>
        <v>10.73</v>
      </c>
      <c r="G8" s="5">
        <f t="shared" si="1"/>
        <v>11.77</v>
      </c>
      <c r="H8" s="5">
        <f t="shared" si="1"/>
        <v>13.17</v>
      </c>
      <c r="I8" s="8">
        <f t="shared" si="1"/>
        <v>14.4</v>
      </c>
      <c r="J8" s="8">
        <f t="shared" ref="J8:Q8" si="2">I14</f>
        <v>15.912000000000001</v>
      </c>
      <c r="K8" s="8">
        <f t="shared" si="2"/>
        <v>17.58276</v>
      </c>
      <c r="L8" s="8">
        <f t="shared" si="2"/>
        <v>19.428949800000002</v>
      </c>
      <c r="M8" s="8">
        <f t="shared" si="2"/>
        <v>21.468989529000002</v>
      </c>
      <c r="N8" s="8">
        <f t="shared" si="2"/>
        <v>23.723233429545001</v>
      </c>
      <c r="O8" s="8">
        <f t="shared" si="2"/>
        <v>25.383859769613153</v>
      </c>
      <c r="P8" s="8">
        <f t="shared" si="2"/>
        <v>27.160729953486072</v>
      </c>
      <c r="Q8" s="8">
        <f t="shared" si="2"/>
        <v>29.061981050230099</v>
      </c>
    </row>
    <row r="9" spans="1:17" x14ac:dyDescent="0.2">
      <c r="A9" s="5" t="s">
        <v>0</v>
      </c>
      <c r="B9" s="5">
        <v>0.81</v>
      </c>
      <c r="C9" s="8">
        <v>1.1000000000000001</v>
      </c>
      <c r="D9" s="8">
        <v>1.3</v>
      </c>
      <c r="E9" s="5">
        <v>1.52</v>
      </c>
      <c r="F9" s="5">
        <v>1.64</v>
      </c>
      <c r="G9" s="8">
        <v>2</v>
      </c>
      <c r="H9" s="5">
        <v>2.0299999999999998</v>
      </c>
      <c r="I9" s="5">
        <f>I10*I8</f>
        <v>2.16</v>
      </c>
      <c r="J9" s="8">
        <f t="shared" ref="J9:Q9" si="3">J10*J8</f>
        <v>2.3868</v>
      </c>
      <c r="K9" s="8">
        <f t="shared" si="3"/>
        <v>2.6374140000000001</v>
      </c>
      <c r="L9" s="8">
        <f t="shared" si="3"/>
        <v>2.9143424700000002</v>
      </c>
      <c r="M9" s="8">
        <f t="shared" si="3"/>
        <v>3.22034842935</v>
      </c>
      <c r="N9" s="8">
        <f t="shared" si="3"/>
        <v>2.3723233429545001</v>
      </c>
      <c r="O9" s="8">
        <f t="shared" si="3"/>
        <v>2.5383859769613153</v>
      </c>
      <c r="P9" s="8">
        <f t="shared" si="3"/>
        <v>2.7160729953486076</v>
      </c>
      <c r="Q9" s="8">
        <f t="shared" si="3"/>
        <v>2.9061981050230101</v>
      </c>
    </row>
    <row r="10" spans="1:17" x14ac:dyDescent="0.2">
      <c r="A10" s="5" t="s">
        <v>1</v>
      </c>
      <c r="B10" s="9">
        <f>B9/B8</f>
        <v>0.11571428571428573</v>
      </c>
      <c r="C10" s="9">
        <f t="shared" ref="C10:H10" si="4">C9/C8</f>
        <v>0.14454664914586071</v>
      </c>
      <c r="D10" s="9">
        <f t="shared" si="4"/>
        <v>0.15276145710928321</v>
      </c>
      <c r="E10" s="9">
        <f t="shared" si="4"/>
        <v>0.15983175604626709</v>
      </c>
      <c r="F10" s="9">
        <f t="shared" si="4"/>
        <v>0.15284249767008387</v>
      </c>
      <c r="G10" s="9">
        <f t="shared" si="4"/>
        <v>0.16992353440951571</v>
      </c>
      <c r="H10" s="9">
        <f t="shared" si="4"/>
        <v>0.15413819286256641</v>
      </c>
      <c r="I10" s="8">
        <f>$B$19</f>
        <v>0.15</v>
      </c>
      <c r="J10" s="8">
        <f>$B$19</f>
        <v>0.15</v>
      </c>
      <c r="K10" s="8">
        <f>$B$19</f>
        <v>0.15</v>
      </c>
      <c r="L10" s="8">
        <f>$B$19</f>
        <v>0.15</v>
      </c>
      <c r="M10" s="8">
        <f>$B$19</f>
        <v>0.15</v>
      </c>
      <c r="N10" s="8">
        <f>B$20</f>
        <v>0.1</v>
      </c>
      <c r="O10" s="8">
        <f>N10</f>
        <v>0.1</v>
      </c>
      <c r="P10" s="8">
        <v>0.1</v>
      </c>
      <c r="Q10" s="8">
        <v>0.1</v>
      </c>
    </row>
    <row r="11" spans="1:17" x14ac:dyDescent="0.2">
      <c r="A11" s="5" t="s">
        <v>2</v>
      </c>
      <c r="B11" s="9">
        <f>B12/B9</f>
        <v>0.24691358024691357</v>
      </c>
      <c r="C11" s="9">
        <f t="shared" ref="C11:H11" si="5">C12/C9</f>
        <v>0.18181818181818182</v>
      </c>
      <c r="D11" s="9">
        <f t="shared" si="5"/>
        <v>0.23076923076923075</v>
      </c>
      <c r="E11" s="9">
        <f t="shared" si="5"/>
        <v>0.19736842105263158</v>
      </c>
      <c r="F11" s="9">
        <f t="shared" si="5"/>
        <v>0.36585365853658536</v>
      </c>
      <c r="G11" s="9">
        <f t="shared" si="5"/>
        <v>0.3</v>
      </c>
      <c r="H11" s="9">
        <f t="shared" si="5"/>
        <v>0.39408866995073899</v>
      </c>
      <c r="I11" s="8">
        <f>$B$21</f>
        <v>0.3</v>
      </c>
      <c r="J11" s="8">
        <f>$B$21</f>
        <v>0.3</v>
      </c>
      <c r="K11" s="8">
        <f>$B$21</f>
        <v>0.3</v>
      </c>
      <c r="L11" s="8">
        <f>$B$21</f>
        <v>0.3</v>
      </c>
      <c r="M11" s="8">
        <f>$B$21</f>
        <v>0.3</v>
      </c>
      <c r="N11" s="8">
        <f>$B$22</f>
        <v>0.3</v>
      </c>
      <c r="O11" s="8">
        <f>$B$22</f>
        <v>0.3</v>
      </c>
      <c r="P11" s="8">
        <f>$B$22</f>
        <v>0.3</v>
      </c>
      <c r="Q11" s="8">
        <f>$B$22</f>
        <v>0.3</v>
      </c>
    </row>
    <row r="12" spans="1:17" x14ac:dyDescent="0.2">
      <c r="A12" s="5" t="s">
        <v>8</v>
      </c>
      <c r="B12" s="8">
        <v>0.2</v>
      </c>
      <c r="C12" s="8">
        <v>0.2</v>
      </c>
      <c r="D12" s="8">
        <v>0.3</v>
      </c>
      <c r="E12" s="8">
        <v>0.3</v>
      </c>
      <c r="F12" s="8">
        <v>0.6</v>
      </c>
      <c r="G12" s="8">
        <v>0.6</v>
      </c>
      <c r="H12" s="8">
        <v>0.8</v>
      </c>
      <c r="I12" s="8">
        <f>I11*I9</f>
        <v>0.64800000000000002</v>
      </c>
      <c r="J12" s="8">
        <f t="shared" ref="J12:Q12" si="6">J11*J9</f>
        <v>0.71604000000000001</v>
      </c>
      <c r="K12" s="8">
        <f t="shared" si="6"/>
        <v>0.79122420000000004</v>
      </c>
      <c r="L12" s="8">
        <f t="shared" si="6"/>
        <v>0.87430274100000005</v>
      </c>
      <c r="M12" s="8">
        <f t="shared" si="6"/>
        <v>0.96610452880499997</v>
      </c>
      <c r="N12" s="8">
        <f t="shared" si="6"/>
        <v>0.71169700288634996</v>
      </c>
      <c r="O12" s="8">
        <f t="shared" si="6"/>
        <v>0.76151579308839457</v>
      </c>
      <c r="P12" s="8">
        <f t="shared" si="6"/>
        <v>0.81482189860458221</v>
      </c>
      <c r="Q12" s="8">
        <f t="shared" si="6"/>
        <v>0.87185943150690304</v>
      </c>
    </row>
    <row r="13" spans="1:17" x14ac:dyDescent="0.2">
      <c r="A13" s="5" t="s">
        <v>3</v>
      </c>
      <c r="B13" s="5">
        <f t="shared" ref="B13:H13" si="7">B9-B12</f>
        <v>0.6100000000000001</v>
      </c>
      <c r="C13" s="8">
        <f t="shared" si="7"/>
        <v>0.90000000000000013</v>
      </c>
      <c r="D13" s="8">
        <f t="shared" si="7"/>
        <v>1</v>
      </c>
      <c r="E13" s="5">
        <f t="shared" si="7"/>
        <v>1.22</v>
      </c>
      <c r="F13" s="5">
        <f t="shared" si="7"/>
        <v>1.04</v>
      </c>
      <c r="G13" s="8">
        <f t="shared" si="7"/>
        <v>1.4</v>
      </c>
      <c r="H13" s="5">
        <f t="shared" si="7"/>
        <v>1.2299999999999998</v>
      </c>
      <c r="I13" s="8">
        <f t="shared" ref="I13:Q13" si="8">I9-I12</f>
        <v>1.512</v>
      </c>
      <c r="J13" s="8">
        <f t="shared" si="8"/>
        <v>1.67076</v>
      </c>
      <c r="K13" s="8">
        <f t="shared" si="8"/>
        <v>1.8461898000000001</v>
      </c>
      <c r="L13" s="8">
        <f t="shared" si="8"/>
        <v>2.0400397290000001</v>
      </c>
      <c r="M13" s="8">
        <f t="shared" si="8"/>
        <v>2.2542439005450001</v>
      </c>
      <c r="N13" s="8">
        <f t="shared" si="8"/>
        <v>1.6606263400681502</v>
      </c>
      <c r="O13" s="8">
        <f t="shared" si="8"/>
        <v>1.7768701838729206</v>
      </c>
      <c r="P13" s="8">
        <f t="shared" si="8"/>
        <v>1.9012510967440255</v>
      </c>
      <c r="Q13" s="8">
        <f t="shared" si="8"/>
        <v>2.0343386735161069</v>
      </c>
    </row>
    <row r="14" spans="1:17" x14ac:dyDescent="0.2">
      <c r="A14" s="5" t="s">
        <v>5</v>
      </c>
      <c r="B14" s="5">
        <f t="shared" ref="B14:H14" si="9">B8+B13</f>
        <v>7.61</v>
      </c>
      <c r="C14" s="5">
        <f t="shared" si="9"/>
        <v>8.51</v>
      </c>
      <c r="D14" s="5">
        <f t="shared" si="9"/>
        <v>9.51</v>
      </c>
      <c r="E14" s="5">
        <f t="shared" si="9"/>
        <v>10.73</v>
      </c>
      <c r="F14" s="5">
        <f t="shared" si="9"/>
        <v>11.77</v>
      </c>
      <c r="G14" s="5">
        <f t="shared" si="9"/>
        <v>13.17</v>
      </c>
      <c r="H14" s="8">
        <f t="shared" si="9"/>
        <v>14.4</v>
      </c>
      <c r="I14" s="8">
        <f t="shared" ref="I14:Q14" si="10">I8+I13</f>
        <v>15.912000000000001</v>
      </c>
      <c r="J14" s="8">
        <f t="shared" si="10"/>
        <v>17.58276</v>
      </c>
      <c r="K14" s="8">
        <f t="shared" si="10"/>
        <v>19.428949800000002</v>
      </c>
      <c r="L14" s="8">
        <f t="shared" si="10"/>
        <v>21.468989529000002</v>
      </c>
      <c r="M14" s="8">
        <f t="shared" si="10"/>
        <v>23.723233429545001</v>
      </c>
      <c r="N14" s="8">
        <f t="shared" si="10"/>
        <v>25.383859769613153</v>
      </c>
      <c r="O14" s="8">
        <f t="shared" si="10"/>
        <v>27.160729953486072</v>
      </c>
      <c r="P14" s="8">
        <f t="shared" si="10"/>
        <v>29.061981050230099</v>
      </c>
      <c r="Q14" s="8">
        <f t="shared" si="10"/>
        <v>31.096319723746205</v>
      </c>
    </row>
    <row r="15" spans="1:17" x14ac:dyDescent="0.2">
      <c r="A15" s="5"/>
      <c r="B15" s="5"/>
      <c r="C15" s="5"/>
      <c r="D15" s="5"/>
      <c r="E15" s="5"/>
      <c r="F15" s="5"/>
      <c r="G15" s="5"/>
      <c r="H15" s="8"/>
      <c r="I15" s="8"/>
      <c r="J15" s="8"/>
      <c r="K15" s="8"/>
      <c r="L15" s="8"/>
      <c r="M15" s="8"/>
      <c r="N15" s="8"/>
      <c r="O15" s="8"/>
      <c r="P15" s="5"/>
      <c r="Q15" s="5"/>
    </row>
    <row r="16" spans="1:17" x14ac:dyDescent="0.2">
      <c r="A16" s="5" t="s">
        <v>7</v>
      </c>
      <c r="B16" s="5"/>
      <c r="C16" s="5"/>
      <c r="D16" s="5"/>
      <c r="E16" s="5"/>
      <c r="F16" s="5"/>
      <c r="G16" s="5"/>
      <c r="H16" s="5"/>
      <c r="I16" s="5"/>
      <c r="J16" s="5">
        <f>(J12/I12)-1</f>
        <v>0.10499999999999998</v>
      </c>
      <c r="K16" s="5">
        <f t="shared" ref="K16:Q16" si="11">(K12/J12)-1</f>
        <v>0.10499999999999998</v>
      </c>
      <c r="L16" s="5">
        <f t="shared" si="11"/>
        <v>0.10499999999999998</v>
      </c>
      <c r="M16" s="5">
        <f t="shared" si="11"/>
        <v>0.10499999999999998</v>
      </c>
      <c r="N16" s="9">
        <f t="shared" si="11"/>
        <v>-0.26333333333333331</v>
      </c>
      <c r="O16" s="5">
        <f t="shared" si="11"/>
        <v>7.0000000000000062E-2</v>
      </c>
      <c r="P16" s="5">
        <f t="shared" si="11"/>
        <v>7.0000000000000062E-2</v>
      </c>
      <c r="Q16" s="5">
        <f t="shared" si="11"/>
        <v>7.0000000000000062E-2</v>
      </c>
    </row>
    <row r="18" spans="1:15" x14ac:dyDescent="0.2">
      <c r="A18" t="s">
        <v>6</v>
      </c>
      <c r="B18" s="4">
        <v>0.1</v>
      </c>
      <c r="D18" t="s">
        <v>17</v>
      </c>
      <c r="G18" s="2">
        <f>NPV($B$18,H12:M12)</f>
        <v>3.4294121771166775</v>
      </c>
      <c r="L18" s="10" t="s">
        <v>21</v>
      </c>
      <c r="M18" s="1">
        <f>IF(P12/($B$18-Q16)&gt;0,NPV($B$18,N12:O12)+ P12/($B$18-Q16)/(1+$B$18)^2, "Formula not applicable")</f>
        <v>23.723233429545044</v>
      </c>
    </row>
    <row r="19" spans="1:15" x14ac:dyDescent="0.2">
      <c r="A19" t="s">
        <v>13</v>
      </c>
      <c r="B19" s="4">
        <v>0.15</v>
      </c>
      <c r="D19" t="s">
        <v>18</v>
      </c>
      <c r="G19" s="2">
        <f>IF(M18 = "Formula not applicable", "Formula not applicable", G18+M18*(1/(1+$B$18)^6))</f>
        <v>16.820558984675117</v>
      </c>
    </row>
    <row r="20" spans="1:15" x14ac:dyDescent="0.2">
      <c r="A20" s="10" t="s">
        <v>23</v>
      </c>
      <c r="B20" s="4">
        <v>0.1</v>
      </c>
      <c r="D20" s="3" t="s">
        <v>10</v>
      </c>
      <c r="H20" s="2"/>
    </row>
    <row r="21" spans="1:15" x14ac:dyDescent="0.2">
      <c r="A21" t="s">
        <v>15</v>
      </c>
      <c r="B21" s="4">
        <v>0.3</v>
      </c>
      <c r="D21" t="s">
        <v>19</v>
      </c>
      <c r="G21" s="2">
        <f>NPV($B$18,H12:O12)</f>
        <v>4.1498780094902745</v>
      </c>
      <c r="N21" t="s">
        <v>22</v>
      </c>
      <c r="O21" s="1">
        <f>IF(P12/($B$18-Q16)&gt;0,P12/($B$18-Q16),"Formula not applicable")</f>
        <v>27.160729953486126</v>
      </c>
    </row>
    <row r="22" spans="1:15" x14ac:dyDescent="0.2">
      <c r="A22" s="10" t="s">
        <v>16</v>
      </c>
      <c r="B22" s="4">
        <v>0.3</v>
      </c>
      <c r="D22" t="s">
        <v>20</v>
      </c>
      <c r="G22" s="2">
        <f>IF(O21="Formula not applicable","Formula not applicable",G21+O21*(1/(1+$B$18)^8))</f>
        <v>16.820558984675117</v>
      </c>
    </row>
    <row r="24" spans="1:15" x14ac:dyDescent="0.2">
      <c r="A24" t="s">
        <v>14</v>
      </c>
    </row>
    <row r="26" spans="1:15" x14ac:dyDescent="0.2">
      <c r="A26" s="10"/>
    </row>
    <row r="27" spans="1:15" x14ac:dyDescent="0.2">
      <c r="B27" s="2"/>
    </row>
    <row r="28" spans="1:15" x14ac:dyDescent="0.2">
      <c r="A28" t="s">
        <v>24</v>
      </c>
    </row>
  </sheetData>
  <phoneticPr fontId="1" type="noConversion"/>
  <pageMargins left="0.75" right="0.75" top="1" bottom="1" header="0.5" footer="0.5"/>
  <pageSetup scale="7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Valuation of Reeby Sports</vt:lpstr>
      <vt:lpstr>Sheet2</vt:lpstr>
      <vt:lpstr>Sheet3</vt:lpstr>
    </vt:vector>
  </TitlesOfParts>
  <Company>MIT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MIT</dc:creator>
  <cp:lastModifiedBy>Bathurst, Noelle</cp:lastModifiedBy>
  <cp:lastPrinted>2012-11-17T18:39:25Z</cp:lastPrinted>
  <dcterms:created xsi:type="dcterms:W3CDTF">2005-03-13T22:28:45Z</dcterms:created>
  <dcterms:modified xsi:type="dcterms:W3CDTF">2016-02-01T14:40:20Z</dcterms:modified>
</cp:coreProperties>
</file>